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81" windowWidth="15480" windowHeight="9315" activeTab="0"/>
  </bookViews>
  <sheets>
    <sheet name="1-opsti dio" sheetId="1" r:id="rId1"/>
    <sheet name="2-Prihodi i primici" sheetId="2" r:id="rId2"/>
    <sheet name="3-rashodi i izdaci" sheetId="3" r:id="rId3"/>
    <sheet name="4-finansiranje" sheetId="4" r:id="rId4"/>
    <sheet name="5-organizaciona" sheetId="5" r:id="rId5"/>
    <sheet name="6-funkcionalna" sheetId="6" r:id="rId6"/>
  </sheets>
  <definedNames>
    <definedName name="_xlnm.Print_Titles" localSheetId="0">'1-opsti dio'!$3:$6</definedName>
    <definedName name="_xlnm.Print_Titles" localSheetId="1">'2-Prihodi i primici'!$3:$6</definedName>
    <definedName name="_xlnm.Print_Titles" localSheetId="2">'3-rashodi i izdaci'!$3:$6</definedName>
    <definedName name="_xlnm.Print_Titles" localSheetId="4">'5-organizaciona'!$4:$7</definedName>
  </definedNames>
  <calcPr fullCalcOnLoad="1"/>
</workbook>
</file>

<file path=xl/sharedStrings.xml><?xml version="1.0" encoding="utf-8"?>
<sst xmlns="http://schemas.openxmlformats.org/spreadsheetml/2006/main" count="859" uniqueCount="494">
  <si>
    <t>Порез на лична примања</t>
  </si>
  <si>
    <t>Порез на лична примања од самосталне дјелатности</t>
  </si>
  <si>
    <t>Порез на пренос непокретности и права</t>
  </si>
  <si>
    <t>Порез на добитке од игара на срећу</t>
  </si>
  <si>
    <t>НЕПОРЕСКИ ПРИХОДИ</t>
  </si>
  <si>
    <t>Приходи од давања у закуп објеката општине</t>
  </si>
  <si>
    <t>Општинске административне таксе</t>
  </si>
  <si>
    <t>Комуналне таксе на фирму</t>
  </si>
  <si>
    <t>Накнаде по разним основама</t>
  </si>
  <si>
    <t>Накнаде за уређивање грађевинског земљишта</t>
  </si>
  <si>
    <t>Накнаде за коришћење грађевинског земљишта</t>
  </si>
  <si>
    <t>Накнада за промјену намјене пољопривредног земљишта</t>
  </si>
  <si>
    <t>Накнада за кориштење комуналних добара од општег интереса</t>
  </si>
  <si>
    <t>Приходи од пружања јавних услуга</t>
  </si>
  <si>
    <t>Приходи општинских органа управе</t>
  </si>
  <si>
    <t>Новчане казне</t>
  </si>
  <si>
    <t>Остали непорески приходи</t>
  </si>
  <si>
    <t>О      П      И     С</t>
  </si>
  <si>
    <t>Порези на имовину</t>
  </si>
  <si>
    <t>Порез на имовину</t>
  </si>
  <si>
    <t>Средства за репрокц.шума оств.продајом шумских сортимената</t>
  </si>
  <si>
    <t>Порези на лична примања и приходе од самост.дјелатности</t>
  </si>
  <si>
    <t>План</t>
  </si>
  <si>
    <t>Индеx</t>
  </si>
  <si>
    <t>Комунална такса за кориштење простора за паркирање</t>
  </si>
  <si>
    <t>Новч.  казне изреч. у прекршај. пост.за прек прописане актом СО</t>
  </si>
  <si>
    <t xml:space="preserve">Приходи од земљишне ренте </t>
  </si>
  <si>
    <t>Индиректни порези дозначени од УИО</t>
  </si>
  <si>
    <t>Комунална такса за коришћење рекламних паноа</t>
  </si>
  <si>
    <t>Накнада за воде за друге намјене за људску употребу</t>
  </si>
  <si>
    <t>Накнада за произ.елек.енергије добијене коришћ.хидроенр.</t>
  </si>
  <si>
    <t>Средства за финан.посебних мјера заштите од пожара</t>
  </si>
  <si>
    <t>Грантови из земље</t>
  </si>
  <si>
    <t>ПРИМИЦИ ЗА НЕФИНАНСИЈСКУ ИМОВИНУ</t>
  </si>
  <si>
    <t>Економски</t>
  </si>
  <si>
    <t>код</t>
  </si>
  <si>
    <t>Остали порески приходи</t>
  </si>
  <si>
    <t>Комуналне накнаде и таксе</t>
  </si>
  <si>
    <t>Порез на приходе од самосталних дјелатности</t>
  </si>
  <si>
    <t>Порез на приходе од самос. дјелат.у паушалном износу</t>
  </si>
  <si>
    <t>Порез на насљеђе и поклоне</t>
  </si>
  <si>
    <t>Порези на промет производа</t>
  </si>
  <si>
    <t>Порези на промет услуга</t>
  </si>
  <si>
    <t>Административне накнаде и таксе</t>
  </si>
  <si>
    <t>Ком.такса за коришћ.простора на јавним површина</t>
  </si>
  <si>
    <t>Комуналне таксе за држање средстава за игру</t>
  </si>
  <si>
    <t>Комуналне таксе за прир.муз.програма у угост.објектима</t>
  </si>
  <si>
    <t>Комунална такса за коришћење слобободних површина</t>
  </si>
  <si>
    <t>Накнада за коришћење минералних сировина</t>
  </si>
  <si>
    <t>Накнада за воде за пиће у јавном водоснабдијевању</t>
  </si>
  <si>
    <t>Накнада за воде за наводњавање</t>
  </si>
  <si>
    <t>Накнада за испуштање отпадних вода</t>
  </si>
  <si>
    <t>Властити приходи буџ.корисника-Центар за социјални рад</t>
  </si>
  <si>
    <t>Властити приходи буџ.корисника-Дјечији вртић "Лариса Шугић"</t>
  </si>
  <si>
    <t>Властити приходи буџ.корисника-СШЦ "Никола Тесла"</t>
  </si>
  <si>
    <t>Властити приходи буџ.корисника-Народна библиотека</t>
  </si>
  <si>
    <t>Комуналне таксе на остале предмете таксирања-pr.kanaliz.</t>
  </si>
  <si>
    <t>Порез на непокретности</t>
  </si>
  <si>
    <t>Приходи од давања у закуп објеката СШЦ Н.Тесла</t>
  </si>
  <si>
    <t>Накнада за воде за узгој рибе</t>
  </si>
  <si>
    <t>Остали општински непорески приходи-бол.ЦСР</t>
  </si>
  <si>
    <t>Трансфери ЈЛС за пројекте-соц.заштита-ЦСР</t>
  </si>
  <si>
    <t>Примици од залиха робе -СШЦ</t>
  </si>
  <si>
    <t>Индиректни порези дoзначени од УИО</t>
  </si>
  <si>
    <t>Накнада за обављ.пос.од опш.интереса у шум.у прив.својини</t>
  </si>
  <si>
    <t>Примици од залиха материјала,робе и инвентара</t>
  </si>
  <si>
    <t>Накнада  за заштиту вода коју плаћају вл.тр.сред која кор.нафту</t>
  </si>
  <si>
    <t>Примици за непроизведену сталну имовину</t>
  </si>
  <si>
    <t>Примици за земљиште</t>
  </si>
  <si>
    <t>Извршење</t>
  </si>
  <si>
    <t>БУЏЕТСКИ ПРИХОДИ</t>
  </si>
  <si>
    <t>Порески приходи</t>
  </si>
  <si>
    <t>Порези на промет производа и услуга (заостале обавезе)</t>
  </si>
  <si>
    <t>Приходи од финансијске и нефинансијске имовине</t>
  </si>
  <si>
    <t>и позитивних курсних разлика</t>
  </si>
  <si>
    <t>Накнаде и таксе и приходи од пружања јавних услуга</t>
  </si>
  <si>
    <t>Трансфери између буџетских јединица</t>
  </si>
  <si>
    <t>Трансфери између буџетских јединица различитих нивоа власти</t>
  </si>
  <si>
    <t>Примици за нефинансијску имовину</t>
  </si>
  <si>
    <t>Порески и непорески приходи (71+72)</t>
  </si>
  <si>
    <t>А.</t>
  </si>
  <si>
    <t>БУЏЕТСКИ ПРИХОДИ (I+II+III+IV)</t>
  </si>
  <si>
    <t>I Порески приходи</t>
  </si>
  <si>
    <t>II Непорески приходи</t>
  </si>
  <si>
    <t>Накнаде, таксе и приходи од пружања јавних услуга</t>
  </si>
  <si>
    <t>III Грантови</t>
  </si>
  <si>
    <t xml:space="preserve">Грантови </t>
  </si>
  <si>
    <t>IV Трансфери између буџетских јединица</t>
  </si>
  <si>
    <t>Б.</t>
  </si>
  <si>
    <t>БУЏЕТСКИ РАСХОДИ  (I+II+III)</t>
  </si>
  <si>
    <t>I Текући расходи</t>
  </si>
  <si>
    <t>Расходи за лична примања</t>
  </si>
  <si>
    <t>Расходи по основу коришћења роба и услуга</t>
  </si>
  <si>
    <t>Расходи финансирања и други финансијски трошкови</t>
  </si>
  <si>
    <t>Грантови</t>
  </si>
  <si>
    <t>Дознаке појединцима које се исплаћују из буџета општине</t>
  </si>
  <si>
    <t>***</t>
  </si>
  <si>
    <t>III Буџетска резерва</t>
  </si>
  <si>
    <t>В.</t>
  </si>
  <si>
    <t>БРУТО БУЏЕТСКИ СУФИЦИТ/ДЕФИЦИТ (А-Б)</t>
  </si>
  <si>
    <t>Г.</t>
  </si>
  <si>
    <t>НЕТО ИЗДАЦИ ЗА НЕФИНАНСИЈСКУ ИМОВИНУ (I-II)</t>
  </si>
  <si>
    <t>I Примици за нефинансијску имовину</t>
  </si>
  <si>
    <t>II Издаци за нефинансијску имовину</t>
  </si>
  <si>
    <t>Д.</t>
  </si>
  <si>
    <t>БУЏЕТСКИ СУФИЦИТ/ДЕФИЦИТ (В+Г)</t>
  </si>
  <si>
    <t>Ђ.</t>
  </si>
  <si>
    <t>Е.</t>
  </si>
  <si>
    <t>НЕТО ПРИМИЦИ ОД ФИНАНСИЈСКЕ ИМОВИНЕ (I-II)</t>
  </si>
  <si>
    <t>I Примици од финансијске имовине</t>
  </si>
  <si>
    <t>II Издаци за финансијску имовину</t>
  </si>
  <si>
    <t>Ж.</t>
  </si>
  <si>
    <t>НЕТО ЗАДУЖИВАЊЕ (I-II)</t>
  </si>
  <si>
    <t>I Примици од задуживања</t>
  </si>
  <si>
    <t>II Издаци за отплату дугова</t>
  </si>
  <si>
    <t>И.</t>
  </si>
  <si>
    <t>РАЗЛИКА У ФИНАНСИРАЊУ (Д+Ђ)</t>
  </si>
  <si>
    <t xml:space="preserve">                                                         II ПОСЕБНИ ДИО</t>
  </si>
  <si>
    <t xml:space="preserve">Економ. </t>
  </si>
  <si>
    <t>Фун.</t>
  </si>
  <si>
    <t xml:space="preserve">     код</t>
  </si>
  <si>
    <t>НАЗИВ ПОТРОШАЧКЕ ЈЕДИНИЦЕ: СКУПШТИНА ОПШТИНЕ</t>
  </si>
  <si>
    <t>ОРГАНИЗАЦИОНИ КОД:  0053110</t>
  </si>
  <si>
    <t>Текући расходи</t>
  </si>
  <si>
    <t>Расходи по основу коришћења добара и услуга</t>
  </si>
  <si>
    <t>0111</t>
  </si>
  <si>
    <t>Расходи по основу путовања и смјештаја</t>
  </si>
  <si>
    <t>0133</t>
  </si>
  <si>
    <t>Расходи по основу репрезентације</t>
  </si>
  <si>
    <t>Расходи по основу организације пријема,манифестација</t>
  </si>
  <si>
    <t>0820</t>
  </si>
  <si>
    <t>УКУПНО СКУПШТИНА:</t>
  </si>
  <si>
    <t>НАЗИВ ПОТРОШАЧКЕ ЈЕДИНИЦЕ: СТРУЧНА СЛУЖБА СКУПШТИНЕ</t>
  </si>
  <si>
    <t>ОРГАНИЗАЦИОНИ КОД:  0053111</t>
  </si>
  <si>
    <t xml:space="preserve">Расходи за бруто накнаде члановима комисија и радних група </t>
  </si>
  <si>
    <t>Расходи за бруто накнаде члановима надзорног одбора</t>
  </si>
  <si>
    <t xml:space="preserve">Расходи за бруто накнаде скупштинским одборницима </t>
  </si>
  <si>
    <t>0840</t>
  </si>
  <si>
    <t>Политичке странке</t>
  </si>
  <si>
    <t>УКУПНО СТРУЧНА СЛУЖБА:</t>
  </si>
  <si>
    <t>НАЗИВ ПОТРОШАЧКЕ ЈЕДИНИЦЕ: НАЧЕЛНИК ОПШТИНЕ</t>
  </si>
  <si>
    <t>ОРГАНИЗАЦИОНИ КОД:  0053120</t>
  </si>
  <si>
    <t>Расходи по основу утрошка горива</t>
  </si>
  <si>
    <t>Расходи по основу међуопштинске сарадње</t>
  </si>
  <si>
    <t>Дознаке грађанима које се исплаћују из буџета</t>
  </si>
  <si>
    <t>Помоћ пензионерима општине</t>
  </si>
  <si>
    <t>Текуће дознаке грађанима</t>
  </si>
  <si>
    <t>Текућа буџетска резерва</t>
  </si>
  <si>
    <t>УКУПНО НАЧЕЛНИК:</t>
  </si>
  <si>
    <t>НАЗИВ ПОТРОШАЧКЕ ЈЕДИНИЦЕ: КАБИНЕТ НАЧЕЛНИКА</t>
  </si>
  <si>
    <t>ОРГАНИЗАЦИОНИ КОД:  0053121</t>
  </si>
  <si>
    <t>Расходи по основу репрезентације-чајна кухиња</t>
  </si>
  <si>
    <t>УКУПНО КАБИНЕТ НАЧЕЛНИКА:</t>
  </si>
  <si>
    <t>НАЗИВ ПОТРОШАЧКЕ ЈЕДИНИЦЕ: ОДЈЕЉЕЊЕ ЗА ОПШТУ УПРАВУ</t>
  </si>
  <si>
    <t>ОРГАНИЗАЦИОНИ КОД:  0053130</t>
  </si>
  <si>
    <t>Расходи за режијски материјал (тонер,папир,регистратори и др.)</t>
  </si>
  <si>
    <t>Расходи за режијски материјал (обрасци:имк,вл)</t>
  </si>
  <si>
    <t>Расходи за режијски материјал ( одрж.чистоће)</t>
  </si>
  <si>
    <t>Расходи за стручну литературу,часописе и дневну штампу</t>
  </si>
  <si>
    <t>0220</t>
  </si>
  <si>
    <t>Расходи за материјал за потребе цивилне заштите*</t>
  </si>
  <si>
    <t xml:space="preserve">Расходи за текуће одржавање рач.и копир опреме </t>
  </si>
  <si>
    <t>Расходи за рад савјета у мјесних заједница</t>
  </si>
  <si>
    <t>Остали непоменути расходи</t>
  </si>
  <si>
    <t>Општинска борачка организација</t>
  </si>
  <si>
    <t>Текући грантови за пројекте другим борачким организацијама</t>
  </si>
  <si>
    <t>Капитални грантови за пројекте бор. организ.(спомен обиљежја)</t>
  </si>
  <si>
    <t>1090</t>
  </si>
  <si>
    <t>Текуће помоћи за породице погинулих бораца и РВИ и ЦЖР</t>
  </si>
  <si>
    <t>Капиталне помоћи за PPB,РВИ и незапослене борце</t>
  </si>
  <si>
    <t>Издаци за нефинансијску имовину</t>
  </si>
  <si>
    <t>Издаци за произведену сталну имовину</t>
  </si>
  <si>
    <t>Издаци за набавку опреме</t>
  </si>
  <si>
    <t>Издаци за залихе материјала и ситног инвентара</t>
  </si>
  <si>
    <t>Издаци за залихе ситног инвентара и ауто гума</t>
  </si>
  <si>
    <t>УКУПНО ОДЈЕЉЕЊЕ ЗА ОПШТА УПРАВА:</t>
  </si>
  <si>
    <t>НАЗИВ ПОТРОШАЧКЕ ЈЕДИНИЦЕ: ОДЈЕЉЕЊЕ ЗА ФИНАНСИЈЕ</t>
  </si>
  <si>
    <t>ОРГАНИЗАЦИОНИ КОД:  0053140</t>
  </si>
  <si>
    <t>Расходи за бруто плате</t>
  </si>
  <si>
    <t>Расходи за бруто плате - ОАС</t>
  </si>
  <si>
    <t>Расходи за  бруто накнаде и остала лична примања</t>
  </si>
  <si>
    <t>Расходи по основу закупа</t>
  </si>
  <si>
    <t>Расходи по основу утрошка електричне енергије</t>
  </si>
  <si>
    <t>Расходи за централно гријање</t>
  </si>
  <si>
    <t>Расходи за комуналне услуге-вода,смеће</t>
  </si>
  <si>
    <t>Расходи за комуникационе услуге-телефоне</t>
  </si>
  <si>
    <t>Расходи за услуге финансијског посредовања</t>
  </si>
  <si>
    <t>Расходи по основу осигурања и регистрације</t>
  </si>
  <si>
    <t>Расходи за услуге информисања</t>
  </si>
  <si>
    <t>Расходи за правне и административне услуге</t>
  </si>
  <si>
    <t>Расходи за услуге одржавања рачунарских програма</t>
  </si>
  <si>
    <t>Расходи за услуге трезора-лиценца</t>
  </si>
  <si>
    <t xml:space="preserve">Расходи за стручне испите </t>
  </si>
  <si>
    <t>Расходи за стручно усавршавање запослених(семинари,курсеви)</t>
  </si>
  <si>
    <t>Расходи по судским рјешењима</t>
  </si>
  <si>
    <t>Расходи по основу чланарина</t>
  </si>
  <si>
    <t>Расходи за камате и остале накнаде</t>
  </si>
  <si>
    <t>0170</t>
  </si>
  <si>
    <t>Расходи за камате на обвезнице у земљи</t>
  </si>
  <si>
    <t>Расходи за камате на кредит од банке</t>
  </si>
  <si>
    <t>Текући грантови</t>
  </si>
  <si>
    <t>0112</t>
  </si>
  <si>
    <t>Издаци за отплату дугова</t>
  </si>
  <si>
    <t>Издаци за отплату главнице по обвезницама у земљи</t>
  </si>
  <si>
    <t>Издаци за отплату главнице зајмова примљених од банке</t>
  </si>
  <si>
    <t xml:space="preserve">Издаци за отплату осталих дугова-ПУ поравнања </t>
  </si>
  <si>
    <t>УКУПНО ОДЈЕЉЕЊЕ ЗА ФИНАНСИЈЕ:</t>
  </si>
  <si>
    <t>НАЗИВ ПОТРОШАЧКЕ ЈЕДИНИЦЕ: ОДЈЕЉЕЊЕ ЗА ПРИВРЕДУ И ДРУШТВЕНЕ ДЈЕЛАТНОСТИ</t>
  </si>
  <si>
    <t>ОРГАНИЗАЦИОНИ КОД:0053150</t>
  </si>
  <si>
    <t>ГРАНТОВИ</t>
  </si>
  <si>
    <t>Текући грантови хуманитарним организацијама</t>
  </si>
  <si>
    <t>Општинска организација црвеног крста</t>
  </si>
  <si>
    <t>Хуманитарне активности</t>
  </si>
  <si>
    <t>Текући грантови спортским и омладинским организацијама</t>
  </si>
  <si>
    <t>0810</t>
  </si>
  <si>
    <t>Средства за унапређење спорта-по одлукама</t>
  </si>
  <si>
    <t>Помоћ  спортским клубовима</t>
  </si>
  <si>
    <t>0860</t>
  </si>
  <si>
    <t>Текући грантови етничким и вјерсикм заједницама</t>
  </si>
  <si>
    <t>Текући грантови вјерским заједницама</t>
  </si>
  <si>
    <t>Текући грантови у области соц.и здравствене заштите</t>
  </si>
  <si>
    <t>0760</t>
  </si>
  <si>
    <t xml:space="preserve">Дом здравља                                  </t>
  </si>
  <si>
    <t>Текући грантови у областо образ.науке и културе</t>
  </si>
  <si>
    <t>Центар за културу и информисање</t>
  </si>
  <si>
    <t>СПКУД "Просвјета"</t>
  </si>
  <si>
    <t>Културне манифестације</t>
  </si>
  <si>
    <t>0912</t>
  </si>
  <si>
    <t>Трошкови такмичења ученика основних школа</t>
  </si>
  <si>
    <t>Остали текући грантови непрофитним субјектима</t>
  </si>
  <si>
    <t>Удружење пензионера</t>
  </si>
  <si>
    <t>0320</t>
  </si>
  <si>
    <t>Ватрогасно друштво</t>
  </si>
  <si>
    <t>Удружења грађана</t>
  </si>
  <si>
    <t>Организације породицама са 4.оро и више дјеце-организације</t>
  </si>
  <si>
    <t>Организације за промоцију рађања и родитељства</t>
  </si>
  <si>
    <t>0473</t>
  </si>
  <si>
    <t>Капиталне помоћи</t>
  </si>
  <si>
    <t>Капитална помоћ вјерским заједницама</t>
  </si>
  <si>
    <t xml:space="preserve">Непрофитне организације-суфин.пројеката  </t>
  </si>
  <si>
    <t>Грант за опремање ватрогасних јединица-сред.заш.од пожара</t>
  </si>
  <si>
    <t>Текуће шомоћи</t>
  </si>
  <si>
    <t>0421</t>
  </si>
  <si>
    <t xml:space="preserve">Помоћи пољопривредним произвођачима-појединци       </t>
  </si>
  <si>
    <t>Процјена и накнада штете причињене од заш.дивљачи</t>
  </si>
  <si>
    <t xml:space="preserve">Стипендије ученицима и студентима </t>
  </si>
  <si>
    <t>1040</t>
  </si>
  <si>
    <t>Суфинансирање трошкова друге и наредне вјештачке оплодње</t>
  </si>
  <si>
    <t>УКУПНО ОДЈЕЉЕЊЕ ЗА ПРИВРЕДУ:</t>
  </si>
  <si>
    <t>НАЗИВ ПОТРОШАЧКЕ ЈЕДИНИЦЕ: ОДЈЕЉЕЊЕ ЗА ПРОСТОРНО УРЕЂЕЊЕ И СТАМ.КОМ. ПОСЛОВЕ</t>
  </si>
  <si>
    <t>ОРГАНИЗАЦИОНИ КОД:  0053160</t>
  </si>
  <si>
    <t>Расходи за накнаде за кориштење град.грађ.земљишта</t>
  </si>
  <si>
    <t>Расходи за комуналне таксе-прикључак канал.Рипиште</t>
  </si>
  <si>
    <t>0451</t>
  </si>
  <si>
    <t>Расходи за текуће одржавање путева  и мостова</t>
  </si>
  <si>
    <t>Расходи за тек.одрж. комуналне инфраструктуре</t>
  </si>
  <si>
    <t>Расходи за тек.одрж.саобраћајне сигнализације</t>
  </si>
  <si>
    <t>0640</t>
  </si>
  <si>
    <t>Расходи за текуће одржавања уличне расвјете</t>
  </si>
  <si>
    <t>Расходи за геодетске-катастарске услуге</t>
  </si>
  <si>
    <t>Остале стручне услуге (мон.и дем.новогодишњих украса)</t>
  </si>
  <si>
    <t>Расходи за услуге одржавања јавних површина</t>
  </si>
  <si>
    <t>0560</t>
  </si>
  <si>
    <t>Расходи за одржавање јавних површина</t>
  </si>
  <si>
    <t>Расходи за услуге зимске службе</t>
  </si>
  <si>
    <t>Расходи за услуге чиш.јавних површина по уговору</t>
  </si>
  <si>
    <t>Расходи за утрошак електричне расвјете на јав.површ.</t>
  </si>
  <si>
    <t>0660</t>
  </si>
  <si>
    <t>Издаци за инвестиц.одрж.,рекон.и адаптацију саоб.објеката</t>
  </si>
  <si>
    <t>Издаци за набавку комуналне опреме</t>
  </si>
  <si>
    <t>Издаци за набавку саобраћајне сигнализације</t>
  </si>
  <si>
    <t>0620</t>
  </si>
  <si>
    <t>Издаци за нематер.произведену имовину-планови,програми</t>
  </si>
  <si>
    <t>УКУПНО ОДЈЕЉЕЊЕ ЗА УРБАНИЗАМ:</t>
  </si>
  <si>
    <t>НАЗИВ ПОТРОШАЧКЕ ЈЕДИНИЦЕ: ОДЈЕЉЕЊЕ ЗА ИНСПЕКЦИЈСКЕ ПОСЛОВЕ</t>
  </si>
  <si>
    <t>ОРГАНИЗАЦИОНИ КОД:0053220</t>
  </si>
  <si>
    <t>0740</t>
  </si>
  <si>
    <t xml:space="preserve">Расходи за услуге дератизације </t>
  </si>
  <si>
    <t>Расходи за услуге по налогу инспекције</t>
  </si>
  <si>
    <t>Расходи за услуге мртвозорства</t>
  </si>
  <si>
    <t>Уговорене услуге</t>
  </si>
  <si>
    <t>УКУПНО ОДЈЕЉЕЊЕ ЗА ИНСПЕКЦИЈЕ:</t>
  </si>
  <si>
    <t>НАЗИВ ПОТРОШАЧКЕ ЈЕДИНИЦЕ: ЦЕНТАР ЗА СОЦИЈАЛНИ РАД</t>
  </si>
  <si>
    <t>ОРГАНИЗАЦИОНИ КОД:  0053300</t>
  </si>
  <si>
    <t>Текући трошкови</t>
  </si>
  <si>
    <t>Трошкови енергије (елек.енергија)</t>
  </si>
  <si>
    <t>Трошкови комуналних  услуга (вода,смеће,ком.накнада)</t>
  </si>
  <si>
    <t>Трошкови  комуникационих услуга (тел.отп.поште)</t>
  </si>
  <si>
    <t>Расходи за канцеларијски материјал</t>
  </si>
  <si>
    <t>Расходи за материјал за посебне намјене</t>
  </si>
  <si>
    <t xml:space="preserve">Расходи за текуће одржавање </t>
  </si>
  <si>
    <t xml:space="preserve">Расходи по основу осигурања </t>
  </si>
  <si>
    <t>Расходи за бруто накнаде члановима управног одбора</t>
  </si>
  <si>
    <t>Расходи за бруто накнаде првостепене комисије</t>
  </si>
  <si>
    <t>Текуће помоћи</t>
  </si>
  <si>
    <t>Стална новчана помоћ</t>
  </si>
  <si>
    <t>Додатак за помоћ и његу другог лица</t>
  </si>
  <si>
    <t>Помоћ за лијечење</t>
  </si>
  <si>
    <t xml:space="preserve">Трошкови превоза дјеце  са посебним  потребама </t>
  </si>
  <si>
    <t>Остале помоћи-кд</t>
  </si>
  <si>
    <t>Дознаке другим институц.обавезног соц.осигурања</t>
  </si>
  <si>
    <t>Здравствено осигурање корисника помоћи</t>
  </si>
  <si>
    <t>Дознаке пружаоцима услуга социјалне заштите</t>
  </si>
  <si>
    <t>Смјештај штићеника у установе</t>
  </si>
  <si>
    <t>Смјештај штићеника у породице</t>
  </si>
  <si>
    <t>УКУПНО ЦЕНТАР ЗА СОЦИЈАЛНИ РАД:</t>
  </si>
  <si>
    <t>НАЗИВ ПОТРОШАЧКЕ ЈЕДИНИЦЕ: ДЈЕЧИЈИ ВРТИЋ "ЛАРИСА ШУГИЋ"</t>
  </si>
  <si>
    <t>ОРГАНИЗАЦИОНИ КОД:  0053400</t>
  </si>
  <si>
    <t>0911</t>
  </si>
  <si>
    <t>Трошкови енергије (елек.енергија,огрев,превоз)</t>
  </si>
  <si>
    <t xml:space="preserve">Расходи за режијски материјал-канцеларијски </t>
  </si>
  <si>
    <t xml:space="preserve">Трошкови текућег одржавања </t>
  </si>
  <si>
    <t>Расходи за стручне услуге</t>
  </si>
  <si>
    <t>Расходи за стручно усавршавање запослених</t>
  </si>
  <si>
    <t>Набавка опреме</t>
  </si>
  <si>
    <t>УКУПНО ДЈЕЧИЈИ ВРТИЋ:</t>
  </si>
  <si>
    <t>НАЗИВ ПОТРОШАЧКЕ ЈЕДИНИЦЕ: СШЦ "НИКОЛА ТЕСЛА"</t>
  </si>
  <si>
    <t>ОРГАНИЗАЦИОНИ КОД:  0815019</t>
  </si>
  <si>
    <t>0922</t>
  </si>
  <si>
    <t>Расходи по основу осигурања</t>
  </si>
  <si>
    <t>Расходи за стручно усавршавање запослених (ст.испити,семинари)</t>
  </si>
  <si>
    <t>Расходи за бруто накнаде за рад ван радног односа</t>
  </si>
  <si>
    <t>Уговорене услуге-остало</t>
  </si>
  <si>
    <t>0921</t>
  </si>
  <si>
    <t>Издаци за изградњу и прибављање зграда и објеката</t>
  </si>
  <si>
    <t>Издаци за залихе материјала, ивентара и амбалаже</t>
  </si>
  <si>
    <t>УКУПНО СРЕДЊОШКОЛСКИ ЦЕНТАР:</t>
  </si>
  <si>
    <t>НАЗИВ ПОТРОШАЧКЕ ЈЕДИНИЦЕ: НАРОДНА БИБЛИОТЕКА</t>
  </si>
  <si>
    <t>ОРГАНИЗАЦИОНИ КОД:  0818051</t>
  </si>
  <si>
    <t>Остали непоменути расходуи</t>
  </si>
  <si>
    <t xml:space="preserve">Издаци за набавку опреме </t>
  </si>
  <si>
    <t>УКУПНО БИБЛИОТЕКА:</t>
  </si>
  <si>
    <t>УКУПНИ БУЏЕТСКИ ИЗДАЦИ :</t>
  </si>
  <si>
    <t>Расходи по основу закупа објеката и опреме</t>
  </si>
  <si>
    <t>Расходи по основу утрошка енергије.комуналних и ком.услуга</t>
  </si>
  <si>
    <t>Расходи за режијски материјал</t>
  </si>
  <si>
    <t>Расходи за услуге одрж.јавних површина и заштите животне средине</t>
  </si>
  <si>
    <t>Расходи финансирања и др.финансијски трошкови</t>
  </si>
  <si>
    <t xml:space="preserve">Расходи по основу камата на хартије од вриједности </t>
  </si>
  <si>
    <t>Расходи по основу камата на примљене зајмове у земљи</t>
  </si>
  <si>
    <t>Грантови у земљи</t>
  </si>
  <si>
    <t>Дознаке на име социјалне заштите</t>
  </si>
  <si>
    <t>Дознаке грађанима које се исплаћују из буџета општине</t>
  </si>
  <si>
    <t>Дознаке другим институц.обавезног социјалног осигурања</t>
  </si>
  <si>
    <t>Издаци за инв.одрж.реконст.и адапт.зграда и објеката</t>
  </si>
  <si>
    <t>Издаци за набавку постројења и опреме</t>
  </si>
  <si>
    <t>Издаци за нематер.и произведену имовину-планови,програми</t>
  </si>
  <si>
    <t>Издаци за отплату осталих дугова</t>
  </si>
  <si>
    <t xml:space="preserve">БУЏЕТСКИ РАСХОДИ </t>
  </si>
  <si>
    <t>********</t>
  </si>
  <si>
    <t>БУЏЕТСКА РЕЗЕРВА:</t>
  </si>
  <si>
    <t>ИЗДАЦИ ЗА НЕФИНАНСИЈСКУ ИМОВИНУ</t>
  </si>
  <si>
    <t xml:space="preserve">Издаци за залихе материјала, робе и </t>
  </si>
  <si>
    <t>ситног инвентара, ауто гума и амбалаже</t>
  </si>
  <si>
    <t>ФИНАНСИРАЊЕ</t>
  </si>
  <si>
    <t xml:space="preserve">НЕТО ПРИМИЦИ ОД ФИНАНСИЈСКЕ ИМОВИНЕ </t>
  </si>
  <si>
    <t>Примици од финансијске имовине</t>
  </si>
  <si>
    <t xml:space="preserve">Примици од наплате  пореза </t>
  </si>
  <si>
    <t>из ранијих година-поравнања ПУ</t>
  </si>
  <si>
    <t>Издаци за финансијску имовину</t>
  </si>
  <si>
    <t>НЕТО ЗАДУЖИВАЊЕ</t>
  </si>
  <si>
    <t>Примици од задуживања</t>
  </si>
  <si>
    <t>УКУПНИ БУЏЕТСКИ РАСХОДИ И ИЗДАЦИ</t>
  </si>
  <si>
    <t>ЗА НЕФИНАНСИЈСКУ ИМОВИНУ:</t>
  </si>
  <si>
    <t>Трансфери ЈЛС за пројекте-образовање-ДВ</t>
  </si>
  <si>
    <t>Трансфери ЈЛС за пројекте-образовање-СШЦ</t>
  </si>
  <si>
    <t>Р.Б.</t>
  </si>
  <si>
    <t>Функц.</t>
  </si>
  <si>
    <t xml:space="preserve">О П И С </t>
  </si>
  <si>
    <t>1.</t>
  </si>
  <si>
    <t>01.</t>
  </si>
  <si>
    <t>Опште јавне услуге</t>
  </si>
  <si>
    <t>2.</t>
  </si>
  <si>
    <t>02.</t>
  </si>
  <si>
    <t>Одбрана</t>
  </si>
  <si>
    <t>3.</t>
  </si>
  <si>
    <t>03.</t>
  </si>
  <si>
    <t>Јавни ред и сигурност</t>
  </si>
  <si>
    <t>04.</t>
  </si>
  <si>
    <t>Економски  послови</t>
  </si>
  <si>
    <t>5.</t>
  </si>
  <si>
    <t>05.</t>
  </si>
  <si>
    <t>Заштита човјек. околине</t>
  </si>
  <si>
    <t>6.</t>
  </si>
  <si>
    <t>06.</t>
  </si>
  <si>
    <t>Стамбени и заједнички послови</t>
  </si>
  <si>
    <t>07.</t>
  </si>
  <si>
    <t>Здравство</t>
  </si>
  <si>
    <t>08.</t>
  </si>
  <si>
    <t>Рекреација, култура и религија</t>
  </si>
  <si>
    <t>09.</t>
  </si>
  <si>
    <t>Образовање</t>
  </si>
  <si>
    <t>10.</t>
  </si>
  <si>
    <t>Социјална заштита</t>
  </si>
  <si>
    <t>Буџетска резерва</t>
  </si>
  <si>
    <t>З.</t>
  </si>
  <si>
    <t>НЕТО ФИНАНСИРАЊЕ (Е+Ж+З)</t>
  </si>
  <si>
    <t>РАСПОДЈЕЛА СУФИЦИТА ИЗ РАНИЈИХ ПЕРИОДА</t>
  </si>
  <si>
    <t xml:space="preserve">УКУПНИ БУЏЕТСКИ ПРИХОДИ И ПРИМИЦИ </t>
  </si>
  <si>
    <t>ЗА НЕФИНАНСИЈСКУ ИМОВИНУ</t>
  </si>
  <si>
    <t>****</t>
  </si>
  <si>
    <t>Расходи за текуће одржавање</t>
  </si>
  <si>
    <t>Остало</t>
  </si>
  <si>
    <t>*</t>
  </si>
  <si>
    <t>Издаци за финансијску имовину и отплату дугова</t>
  </si>
  <si>
    <t>Укупно функционална класификација</t>
  </si>
  <si>
    <t>Буџетски приходи и примици (оквир буџета)</t>
  </si>
  <si>
    <t>Буџетски расходи и издаци (оквир буџета)</t>
  </si>
  <si>
    <t>Tabela 1.</t>
  </si>
  <si>
    <t>Tabela 2.</t>
  </si>
  <si>
    <t>Tabela 3.</t>
  </si>
  <si>
    <t>Tabela 4.</t>
  </si>
  <si>
    <t>Tabela 5.</t>
  </si>
  <si>
    <t>Tabela 6.</t>
  </si>
  <si>
    <t>Приход од камата на новчана средства на ЈРТ</t>
  </si>
  <si>
    <t>Приход од камата на новчана средства на РПН</t>
  </si>
  <si>
    <t xml:space="preserve">Комуналне таксе за коришћење </t>
  </si>
  <si>
    <t>Расходи Општинске изборне комисије</t>
  </si>
  <si>
    <t>Расходи за комуникационе услуге,птт</t>
  </si>
  <si>
    <t>Расходи за режијски материјал,канцеларијски</t>
  </si>
  <si>
    <t>Расходи за бруто накнаде члановима ОИК</t>
  </si>
  <si>
    <t>Расходи за остале уговорене услуге</t>
  </si>
  <si>
    <t>Расходи по основу орг.пријема,маниф.(Слава,Н.година,8.март)</t>
  </si>
  <si>
    <t>Механизам подршке прев.насиља и смањењу ризика од оружја</t>
  </si>
  <si>
    <t>Остали непоменути расходи (проф.рех.инвалида,рег.)</t>
  </si>
  <si>
    <t>Остали трошкови социјалних давања (птт)</t>
  </si>
  <si>
    <t>Расходи за рачуноводствене услуге</t>
  </si>
  <si>
    <t>4/3.</t>
  </si>
  <si>
    <t>Расходи по основу затезних камата и казни</t>
  </si>
  <si>
    <t>Једнократна социјална помоћ</t>
  </si>
  <si>
    <t>Расходи по основу затезних камата</t>
  </si>
  <si>
    <t>Капитални грантови из земље (пластеници)</t>
  </si>
  <si>
    <t>Остали општински непорески приходи-тенд.докум.и др.</t>
  </si>
  <si>
    <t>БУЏЕТСКИ ИЗДАЦИ  ПО ФУНКЦИОНАЛНОЈ КЛАСИФИКАЦИЈИ ЗА  2015. ГОДИНУ</t>
  </si>
  <si>
    <t>РАСПОРЕД БУЏЕТСКИХ  ИЗДАТАКА ПО ОРГАНИЗАЦИОНОЈ КЛАСИФИКАЦИЈИ ЗА  2015 ГОДИНУ</t>
  </si>
  <si>
    <t xml:space="preserve">                                        РАЧУН ФИНАНСИРАЊА ЗА 2015.ГОДИНУ</t>
  </si>
  <si>
    <t xml:space="preserve">         БУЏЕТСКИ РАСХОДИ И ИЗДАЦИ ЗА НЕФИНАНСИЈСКУ ИМОВИНУ  ЗА 2015 ГОДИНУ</t>
  </si>
  <si>
    <t xml:space="preserve">                         БУЏЕТСКИ ПРИХОДИ И ПРИМИЦИ ЗА НЕФИНАНСИЈСКУ ИМОВИНУ ОПШТИНЕ ЗА   2015 ГОДИНУ </t>
  </si>
  <si>
    <t>0940</t>
  </si>
  <si>
    <t>Комуналне таксе за држање мот.друмских и прикљ.возила</t>
  </si>
  <si>
    <t>Концесионе накн.за кориш.природ.и др.добара од опш.интереса</t>
  </si>
  <si>
    <t>Остали општински непорески приходи-прип.ДВ</t>
  </si>
  <si>
    <t>Примици по основу пореза на додату вриједност</t>
  </si>
  <si>
    <t xml:space="preserve">Примици по основу пореза на додату вриједност који се </t>
  </si>
  <si>
    <t>наплаћује од надлежне пореске институције</t>
  </si>
  <si>
    <t>Капитални грантови мјесним заједницама(инфра струк.грађани)</t>
  </si>
  <si>
    <t>АСБ-ЕУ пројекат-социо-економ.оснаживања жртава мина</t>
  </si>
  <si>
    <t>Издаци за набавку опреме-Цивилна заштита</t>
  </si>
  <si>
    <t>Расходи за камате на кредит ЕИБ</t>
  </si>
  <si>
    <t>Акциони план-равноправност полова</t>
  </si>
  <si>
    <t>Локална волонтерска политика</t>
  </si>
  <si>
    <t>подршка привредницима-суф.ГОЛД</t>
  </si>
  <si>
    <t>Расходи за отклањање посљед.штета од поплава</t>
  </si>
  <si>
    <t>Издаци за суфинансирање пројеката-ЛОД 4</t>
  </si>
  <si>
    <t>Издаци за израду шумско-привредне основе</t>
  </si>
  <si>
    <t>Издаци по основу пореза на додатуи вриједност</t>
  </si>
  <si>
    <t>Издаци по основу ПДВ-а који се плаћа добављачу (пр.канал-кредит)</t>
  </si>
  <si>
    <t>Расходи за бруто накнаде за приврем.и поврем.послове</t>
  </si>
  <si>
    <t>Расходи по основу пореза и доприноса на терет послодавца</t>
  </si>
  <si>
    <t>Накнада за воде и минералне воде које се користе за флаширање</t>
  </si>
  <si>
    <t>Посебна републичка такса на нафтне деривате (из ран.периода)</t>
  </si>
  <si>
    <t>Акцизе на деривате нафте (из ран.периода)</t>
  </si>
  <si>
    <t xml:space="preserve">                                      ОПШТИ ДИО БУЏЕТА СРЕДСТВА  ОПШТИНЕ КОТОР ВАРОШ ЗА   2015 ГОДИНУ </t>
  </si>
  <si>
    <t>Издаци по основу пореза на додату вриједност</t>
  </si>
  <si>
    <t>Сеп-2015</t>
  </si>
  <si>
    <t>Износ за</t>
  </si>
  <si>
    <t>ребаланс</t>
  </si>
  <si>
    <t>Ребаланс</t>
  </si>
  <si>
    <t>6/3.</t>
  </si>
  <si>
    <t>7/4.</t>
  </si>
  <si>
    <t>Трансфери ЈЛС за пројекте-поплаве</t>
  </si>
  <si>
    <t>СУБВЕНЦИЈЕ</t>
  </si>
  <si>
    <t>Субвенције</t>
  </si>
  <si>
    <t>Субвенције у области пољопривреде-подстицај производње</t>
  </si>
  <si>
    <t>Субвенције у области саобраћаја-превоз путника МЗ Вагани</t>
  </si>
  <si>
    <t>Суфинансирање превоза путника Вагани</t>
  </si>
  <si>
    <t>реалокацијама</t>
  </si>
  <si>
    <t xml:space="preserve">План са </t>
  </si>
  <si>
    <t>Споменик природе ''Жута Буква''</t>
  </si>
  <si>
    <t>Пројекат ЛОД 4 - УНДП</t>
  </si>
  <si>
    <t>Расходи за текуће одржавање (канцеларије,аута,опрема ОУ)</t>
  </si>
  <si>
    <t>Расходи за бруто накнаде члановима комисија (тим,стратегија)</t>
  </si>
  <si>
    <t>Расходи за услуге испитивања и заштите животне средине (асанација)</t>
  </si>
  <si>
    <t>Расход по основу доп.за проф.рех.инвалида,сол,рег.аута</t>
  </si>
  <si>
    <t>Расходи за  бруто накнаде комисија (скл.брака)</t>
  </si>
  <si>
    <t>Расходи за услуге одржавања рачунарских програма (датанова)</t>
  </si>
  <si>
    <t>Издаци за изградњу зграда и саоб.објеката</t>
  </si>
  <si>
    <t>Остали општински непорески приходи-бол.општина</t>
  </si>
  <si>
    <t>Расходи за бруто накнаде за рад ван.рад.односа (вол.пов.послове)</t>
  </si>
  <si>
    <t>Расходи по основу поврата и прекњиж.пореза и допр.</t>
  </si>
  <si>
    <t xml:space="preserve">Испитивање узорака воде </t>
  </si>
  <si>
    <t>Расходи за бруто накнаде волонтерима</t>
  </si>
  <si>
    <t xml:space="preserve">Капитални грант Дому здравља                                  </t>
  </si>
  <si>
    <t>Економ.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</si>
</sst>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.0"/>
    <numFmt numFmtId="189" formatCode="#,##0.0"/>
    <numFmt numFmtId="190" formatCode="0.0000"/>
    <numFmt numFmtId="191" formatCode="0.000"/>
    <numFmt numFmtId="192" formatCode="#,##0.000"/>
    <numFmt numFmtId="193" formatCode="0.0000000"/>
    <numFmt numFmtId="194" formatCode="0.000000"/>
    <numFmt numFmtId="195" formatCode="0.00000"/>
    <numFmt numFmtId="196" formatCode="#,##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26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24" fillId="0" borderId="12" xfId="0" applyNumberFormat="1" applyFont="1" applyBorder="1" applyAlignment="1" applyProtection="1">
      <alignment horizontal="right" wrapText="1"/>
      <protection locked="0"/>
    </xf>
    <xf numFmtId="0" fontId="0" fillId="0" borderId="13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 horizontal="left"/>
    </xf>
    <xf numFmtId="0" fontId="23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Alignment="1">
      <alignment/>
    </xf>
    <xf numFmtId="3" fontId="24" fillId="0" borderId="12" xfId="0" applyNumberFormat="1" applyFont="1" applyBorder="1" applyAlignment="1" applyProtection="1">
      <alignment horizontal="right" wrapText="1"/>
      <protection locked="0"/>
    </xf>
    <xf numFmtId="3" fontId="0" fillId="0" borderId="0" xfId="0" applyNumberFormat="1" applyAlignment="1">
      <alignment/>
    </xf>
    <xf numFmtId="4" fontId="0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49" fontId="20" fillId="0" borderId="12" xfId="0" applyNumberFormat="1" applyFont="1" applyBorder="1" applyAlignment="1">
      <alignment horizontal="left"/>
    </xf>
    <xf numFmtId="4" fontId="2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4" fontId="2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Fill="1" applyBorder="1" applyAlignment="1">
      <alignment/>
    </xf>
    <xf numFmtId="19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0" fontId="2" fillId="24" borderId="12" xfId="0" applyFont="1" applyFill="1" applyBorder="1" applyAlignment="1">
      <alignment/>
    </xf>
    <xf numFmtId="4" fontId="2" fillId="24" borderId="12" xfId="0" applyNumberFormat="1" applyFont="1" applyFill="1" applyBorder="1" applyAlignment="1">
      <alignment/>
    </xf>
    <xf numFmtId="0" fontId="2" fillId="24" borderId="12" xfId="0" applyFont="1" applyFill="1" applyBorder="1" applyAlignment="1">
      <alignment horizontal="left"/>
    </xf>
    <xf numFmtId="0" fontId="2" fillId="10" borderId="12" xfId="0" applyFont="1" applyFill="1" applyBorder="1" applyAlignment="1">
      <alignment horizontal="right"/>
    </xf>
    <xf numFmtId="0" fontId="2" fillId="10" borderId="12" xfId="0" applyFont="1" applyFill="1" applyBorder="1" applyAlignment="1">
      <alignment/>
    </xf>
    <xf numFmtId="4" fontId="2" fillId="10" borderId="12" xfId="0" applyNumberFormat="1" applyFont="1" applyFill="1" applyBorder="1" applyAlignment="1">
      <alignment/>
    </xf>
    <xf numFmtId="0" fontId="2" fillId="25" borderId="12" xfId="0" applyFont="1" applyFill="1" applyBorder="1" applyAlignment="1">
      <alignment horizontal="right"/>
    </xf>
    <xf numFmtId="0" fontId="2" fillId="25" borderId="12" xfId="0" applyFont="1" applyFill="1" applyBorder="1" applyAlignment="1">
      <alignment/>
    </xf>
    <xf numFmtId="4" fontId="2" fillId="25" borderId="12" xfId="0" applyNumberFormat="1" applyFont="1" applyFill="1" applyBorder="1" applyAlignment="1">
      <alignment/>
    </xf>
    <xf numFmtId="0" fontId="2" fillId="10" borderId="12" xfId="0" applyFont="1" applyFill="1" applyBorder="1" applyAlignment="1">
      <alignment horizontal="left"/>
    </xf>
    <xf numFmtId="0" fontId="0" fillId="10" borderId="12" xfId="0" applyFont="1" applyFill="1" applyBorder="1" applyAlignment="1">
      <alignment/>
    </xf>
    <xf numFmtId="0" fontId="0" fillId="24" borderId="12" xfId="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2" fillId="10" borderId="0" xfId="0" applyFont="1" applyFill="1" applyBorder="1" applyAlignment="1">
      <alignment/>
    </xf>
    <xf numFmtId="4" fontId="0" fillId="10" borderId="11" xfId="0" applyNumberFormat="1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4" fontId="2" fillId="10" borderId="11" xfId="0" applyNumberFormat="1" applyFont="1" applyFill="1" applyBorder="1" applyAlignment="1">
      <alignment/>
    </xf>
    <xf numFmtId="0" fontId="2" fillId="10" borderId="10" xfId="0" applyFont="1" applyFill="1" applyBorder="1" applyAlignment="1">
      <alignment/>
    </xf>
    <xf numFmtId="4" fontId="2" fillId="10" borderId="15" xfId="0" applyNumberFormat="1" applyFont="1" applyFill="1" applyBorder="1" applyAlignment="1">
      <alignment/>
    </xf>
    <xf numFmtId="4" fontId="2" fillId="10" borderId="10" xfId="0" applyNumberFormat="1" applyFont="1" applyFill="1" applyBorder="1" applyAlignment="1">
      <alignment/>
    </xf>
    <xf numFmtId="4" fontId="2" fillId="10" borderId="12" xfId="0" applyNumberFormat="1" applyFont="1" applyFill="1" applyBorder="1" applyAlignment="1">
      <alignment horizontal="center"/>
    </xf>
    <xf numFmtId="4" fontId="2" fillId="10" borderId="12" xfId="0" applyNumberFormat="1" applyFont="1" applyFill="1" applyBorder="1" applyAlignment="1">
      <alignment horizontal="right"/>
    </xf>
    <xf numFmtId="0" fontId="20" fillId="24" borderId="12" xfId="0" applyFont="1" applyFill="1" applyBorder="1" applyAlignment="1">
      <alignment horizontal="left"/>
    </xf>
    <xf numFmtId="4" fontId="20" fillId="24" borderId="12" xfId="0" applyNumberFormat="1" applyFont="1" applyFill="1" applyBorder="1" applyAlignment="1">
      <alignment horizontal="right"/>
    </xf>
    <xf numFmtId="4" fontId="2" fillId="24" borderId="12" xfId="0" applyNumberFormat="1" applyFont="1" applyFill="1" applyBorder="1" applyAlignment="1">
      <alignment horizontal="right"/>
    </xf>
    <xf numFmtId="0" fontId="20" fillId="24" borderId="12" xfId="0" applyFont="1" applyFill="1" applyBorder="1" applyAlignment="1">
      <alignment/>
    </xf>
    <xf numFmtId="4" fontId="20" fillId="24" borderId="12" xfId="0" applyNumberFormat="1" applyFont="1" applyFill="1" applyBorder="1" applyAlignment="1">
      <alignment/>
    </xf>
    <xf numFmtId="4" fontId="2" fillId="10" borderId="0" xfId="0" applyNumberFormat="1" applyFont="1" applyFill="1" applyBorder="1" applyAlignment="1">
      <alignment/>
    </xf>
    <xf numFmtId="4" fontId="2" fillId="10" borderId="11" xfId="0" applyNumberFormat="1" applyFont="1" applyFill="1" applyBorder="1" applyAlignment="1">
      <alignment horizontal="right"/>
    </xf>
    <xf numFmtId="0" fontId="2" fillId="10" borderId="16" xfId="0" applyFont="1" applyFill="1" applyBorder="1" applyAlignment="1">
      <alignment/>
    </xf>
    <xf numFmtId="4" fontId="2" fillId="10" borderId="13" xfId="0" applyNumberFormat="1" applyFont="1" applyFill="1" applyBorder="1" applyAlignment="1">
      <alignment/>
    </xf>
    <xf numFmtId="4" fontId="2" fillId="10" borderId="13" xfId="0" applyNumberFormat="1" applyFont="1" applyFill="1" applyBorder="1" applyAlignment="1">
      <alignment horizontal="right"/>
    </xf>
    <xf numFmtId="0" fontId="0" fillId="10" borderId="12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20" borderId="17" xfId="0" applyFont="1" applyFill="1" applyBorder="1" applyAlignment="1">
      <alignment/>
    </xf>
    <xf numFmtId="0" fontId="2" fillId="20" borderId="17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0" fillId="20" borderId="17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20" borderId="18" xfId="0" applyFont="1" applyFill="1" applyBorder="1" applyAlignment="1">
      <alignment horizontal="center"/>
    </xf>
    <xf numFmtId="0" fontId="2" fillId="20" borderId="15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5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20" borderId="19" xfId="0" applyFont="1" applyFill="1" applyBorder="1" applyAlignment="1">
      <alignment horizontal="center"/>
    </xf>
    <xf numFmtId="16" fontId="0" fillId="20" borderId="15" xfId="0" applyNumberFormat="1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1" fillId="20" borderId="17" xfId="0" applyFont="1" applyFill="1" applyBorder="1" applyAlignment="1">
      <alignment horizontal="center"/>
    </xf>
    <xf numFmtId="0" fontId="1" fillId="20" borderId="21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0" borderId="22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left"/>
    </xf>
    <xf numFmtId="3" fontId="2" fillId="10" borderId="12" xfId="0" applyNumberFormat="1" applyFont="1" applyFill="1" applyBorder="1" applyAlignment="1">
      <alignment/>
    </xf>
    <xf numFmtId="3" fontId="25" fillId="10" borderId="12" xfId="0" applyNumberFormat="1" applyFont="1" applyFill="1" applyBorder="1" applyAlignment="1" applyProtection="1">
      <alignment horizontal="right" wrapText="1"/>
      <protection locked="0"/>
    </xf>
    <xf numFmtId="0" fontId="2" fillId="7" borderId="12" xfId="0" applyFont="1" applyFill="1" applyBorder="1" applyAlignment="1">
      <alignment horizontal="left"/>
    </xf>
    <xf numFmtId="0" fontId="2" fillId="7" borderId="12" xfId="0" applyFont="1" applyFill="1" applyBorder="1" applyAlignment="1">
      <alignment/>
    </xf>
    <xf numFmtId="4" fontId="2" fillId="7" borderId="12" xfId="0" applyNumberFormat="1" applyFont="1" applyFill="1" applyBorder="1" applyAlignment="1">
      <alignment/>
    </xf>
    <xf numFmtId="0" fontId="2" fillId="22" borderId="12" xfId="0" applyFont="1" applyFill="1" applyBorder="1" applyAlignment="1">
      <alignment horizontal="left"/>
    </xf>
    <xf numFmtId="0" fontId="2" fillId="22" borderId="12" xfId="0" applyFont="1" applyFill="1" applyBorder="1" applyAlignment="1">
      <alignment/>
    </xf>
    <xf numFmtId="4" fontId="2" fillId="22" borderId="12" xfId="0" applyNumberFormat="1" applyFont="1" applyFill="1" applyBorder="1" applyAlignment="1">
      <alignment/>
    </xf>
    <xf numFmtId="0" fontId="0" fillId="22" borderId="0" xfId="0" applyFont="1" applyFill="1" applyAlignment="1">
      <alignment/>
    </xf>
    <xf numFmtId="0" fontId="0" fillId="11" borderId="12" xfId="0" applyFont="1" applyFill="1" applyBorder="1" applyAlignment="1">
      <alignment horizontal="left"/>
    </xf>
    <xf numFmtId="0" fontId="2" fillId="11" borderId="12" xfId="0" applyFont="1" applyFill="1" applyBorder="1" applyAlignment="1">
      <alignment/>
    </xf>
    <xf numFmtId="4" fontId="2" fillId="11" borderId="12" xfId="0" applyNumberFormat="1" applyFont="1" applyFill="1" applyBorder="1" applyAlignment="1">
      <alignment/>
    </xf>
    <xf numFmtId="0" fontId="2" fillId="11" borderId="12" xfId="0" applyFont="1" applyFill="1" applyBorder="1" applyAlignment="1">
      <alignment horizontal="left"/>
    </xf>
    <xf numFmtId="0" fontId="0" fillId="20" borderId="17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0" fillId="20" borderId="0" xfId="0" applyFont="1" applyFill="1" applyAlignment="1">
      <alignment/>
    </xf>
    <xf numFmtId="0" fontId="0" fillId="20" borderId="22" xfId="0" applyFont="1" applyFill="1" applyBorder="1" applyAlignment="1">
      <alignment horizontal="center"/>
    </xf>
    <xf numFmtId="0" fontId="0" fillId="20" borderId="11" xfId="0" applyFont="1" applyFill="1" applyBorder="1" applyAlignment="1">
      <alignment/>
    </xf>
    <xf numFmtId="0" fontId="0" fillId="20" borderId="23" xfId="0" applyFont="1" applyFill="1" applyBorder="1" applyAlignment="1">
      <alignment/>
    </xf>
    <xf numFmtId="0" fontId="0" fillId="20" borderId="24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0" fontId="0" fillId="20" borderId="25" xfId="0" applyFont="1" applyFill="1" applyBorder="1" applyAlignment="1">
      <alignment horizontal="center"/>
    </xf>
    <xf numFmtId="0" fontId="0" fillId="20" borderId="13" xfId="0" applyFont="1" applyFill="1" applyBorder="1" applyAlignment="1">
      <alignment/>
    </xf>
    <xf numFmtId="0" fontId="0" fillId="20" borderId="16" xfId="0" applyFont="1" applyFill="1" applyBorder="1" applyAlignment="1">
      <alignment horizontal="center"/>
    </xf>
    <xf numFmtId="0" fontId="0" fillId="20" borderId="26" xfId="0" applyFont="1" applyFill="1" applyBorder="1" applyAlignment="1">
      <alignment/>
    </xf>
    <xf numFmtId="0" fontId="0" fillId="20" borderId="13" xfId="0" applyFont="1" applyFill="1" applyBorder="1" applyAlignment="1">
      <alignment horizontal="center"/>
    </xf>
    <xf numFmtId="0" fontId="0" fillId="20" borderId="27" xfId="0" applyFont="1" applyFill="1" applyBorder="1" applyAlignment="1">
      <alignment horizontal="center"/>
    </xf>
    <xf numFmtId="16" fontId="0" fillId="2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I1" sqref="I1"/>
    </sheetView>
  </sheetViews>
  <sheetFormatPr defaultColWidth="9.140625" defaultRowHeight="12.75"/>
  <cols>
    <col min="1" max="1" width="10.00390625" style="5" customWidth="1"/>
    <col min="2" max="2" width="52.421875" style="5" customWidth="1"/>
    <col min="3" max="3" width="14.140625" style="5" customWidth="1"/>
    <col min="4" max="6" width="12.00390625" style="5" customWidth="1"/>
    <col min="7" max="7" width="8.57421875" style="5" customWidth="1"/>
    <col min="8" max="16384" width="9.140625" style="5" customWidth="1"/>
  </cols>
  <sheetData>
    <row r="1" ht="12.75">
      <c r="A1" s="6" t="s">
        <v>408</v>
      </c>
    </row>
    <row r="2" spans="2:7" ht="12.75">
      <c r="B2" s="6" t="s">
        <v>462</v>
      </c>
      <c r="C2" s="6"/>
      <c r="D2" s="6"/>
      <c r="E2" s="6"/>
      <c r="F2" s="6"/>
      <c r="G2" s="6"/>
    </row>
    <row r="3" spans="1:7" ht="13.5" thickBot="1">
      <c r="A3" s="11"/>
      <c r="B3" s="7"/>
      <c r="C3" s="7"/>
      <c r="D3" s="7"/>
      <c r="E3" s="7"/>
      <c r="F3" s="7"/>
      <c r="G3" s="7"/>
    </row>
    <row r="4" spans="1:7" ht="12.75">
      <c r="A4" s="129" t="s">
        <v>34</v>
      </c>
      <c r="B4" s="102" t="s">
        <v>17</v>
      </c>
      <c r="C4" s="101" t="s">
        <v>22</v>
      </c>
      <c r="D4" s="102" t="s">
        <v>69</v>
      </c>
      <c r="E4" s="101" t="s">
        <v>465</v>
      </c>
      <c r="F4" s="102" t="s">
        <v>467</v>
      </c>
      <c r="G4" s="101" t="s">
        <v>23</v>
      </c>
    </row>
    <row r="5" spans="1:7" ht="13.5" thickBot="1">
      <c r="A5" s="106" t="s">
        <v>35</v>
      </c>
      <c r="B5" s="107"/>
      <c r="C5" s="106">
        <v>2015</v>
      </c>
      <c r="D5" s="107" t="s">
        <v>464</v>
      </c>
      <c r="E5" s="106" t="s">
        <v>466</v>
      </c>
      <c r="F5" s="107">
        <v>2015</v>
      </c>
      <c r="G5" s="109" t="s">
        <v>468</v>
      </c>
    </row>
    <row r="6" spans="1:7" ht="10.5" customHeight="1">
      <c r="A6" s="130">
        <v>1</v>
      </c>
      <c r="B6" s="113">
        <v>2</v>
      </c>
      <c r="C6" s="130">
        <v>3</v>
      </c>
      <c r="D6" s="113">
        <v>4</v>
      </c>
      <c r="E6" s="130">
        <v>5</v>
      </c>
      <c r="F6" s="113">
        <v>6</v>
      </c>
      <c r="G6" s="130">
        <v>7</v>
      </c>
    </row>
    <row r="7" spans="1:7" ht="12.75">
      <c r="A7" s="28"/>
      <c r="B7" s="22"/>
      <c r="C7" s="22"/>
      <c r="D7" s="22"/>
      <c r="E7" s="22"/>
      <c r="F7" s="22"/>
      <c r="G7" s="22"/>
    </row>
    <row r="8" spans="1:7" ht="12.75">
      <c r="A8" s="64" t="s">
        <v>80</v>
      </c>
      <c r="B8" s="65" t="s">
        <v>81</v>
      </c>
      <c r="C8" s="66">
        <f>SUM(C9+C16+C23+C26)</f>
        <v>7111000</v>
      </c>
      <c r="D8" s="66">
        <f>SUM(D9+D16+D23+D26)</f>
        <v>5338749.44</v>
      </c>
      <c r="E8" s="66">
        <f>SUM(E9+E16+E23+E26)</f>
        <v>287000</v>
      </c>
      <c r="F8" s="66">
        <f>SUM(F9+F16+F23+F26)</f>
        <v>7398000</v>
      </c>
      <c r="G8" s="66">
        <f>SUM(F8/C8*100)</f>
        <v>104.03600056250879</v>
      </c>
    </row>
    <row r="9" spans="1:7" ht="12.75">
      <c r="A9" s="63">
        <v>710000</v>
      </c>
      <c r="B9" s="61" t="s">
        <v>82</v>
      </c>
      <c r="C9" s="62">
        <f>SUM(C10:C14)</f>
        <v>5241700</v>
      </c>
      <c r="D9" s="62">
        <f>SUM(D10:D14)</f>
        <v>4130867.27</v>
      </c>
      <c r="E9" s="62">
        <f>SUM(E10:E14)</f>
        <v>342700</v>
      </c>
      <c r="F9" s="62">
        <f>SUM(F10:F14)</f>
        <v>5584400</v>
      </c>
      <c r="G9" s="62">
        <f aca="true" t="shared" si="0" ref="G9:G66">SUM(F9/C9*100)</f>
        <v>106.53795524352788</v>
      </c>
    </row>
    <row r="10" spans="1:7" ht="12.75">
      <c r="A10" s="53">
        <v>713000</v>
      </c>
      <c r="B10" s="22" t="s">
        <v>21</v>
      </c>
      <c r="C10" s="40">
        <f>SUM('2-Prihodi i primici'!C14)</f>
        <v>705700</v>
      </c>
      <c r="D10" s="40">
        <f>SUM('2-Prihodi i primici'!D14)</f>
        <v>518796.31000000006</v>
      </c>
      <c r="E10" s="40">
        <f>SUM('2-Prihodi i primici'!E14)</f>
        <v>1500</v>
      </c>
      <c r="F10" s="40">
        <f>SUM('2-Prihodi i primici'!F14)</f>
        <v>707200</v>
      </c>
      <c r="G10" s="40">
        <f t="shared" si="0"/>
        <v>100.21255491001841</v>
      </c>
    </row>
    <row r="11" spans="1:7" ht="12.75">
      <c r="A11" s="53">
        <v>714000</v>
      </c>
      <c r="B11" s="22" t="s">
        <v>18</v>
      </c>
      <c r="C11" s="40">
        <f>SUM('2-Prihodi i primici'!C20)</f>
        <v>132400</v>
      </c>
      <c r="D11" s="40">
        <f>SUM('2-Prihodi i primici'!D20)</f>
        <v>81395.05</v>
      </c>
      <c r="E11" s="40">
        <f>SUM('2-Prihodi i primici'!E20)</f>
        <v>-21800</v>
      </c>
      <c r="F11" s="40">
        <f>SUM('2-Prihodi i primici'!F20)</f>
        <v>110600</v>
      </c>
      <c r="G11" s="40">
        <f t="shared" si="0"/>
        <v>83.53474320241692</v>
      </c>
    </row>
    <row r="12" spans="1:7" ht="12.75">
      <c r="A12" s="53">
        <v>715000</v>
      </c>
      <c r="B12" s="22" t="s">
        <v>72</v>
      </c>
      <c r="C12" s="40">
        <f>SUM('2-Prihodi i primici'!C26)</f>
        <v>3100</v>
      </c>
      <c r="D12" s="40">
        <f>SUM('2-Prihodi i primici'!D26)</f>
        <v>34920.950000000004</v>
      </c>
      <c r="E12" s="40">
        <f>SUM('2-Prihodi i primici'!E26)</f>
        <v>33000</v>
      </c>
      <c r="F12" s="40">
        <f>SUM('2-Prihodi i primici'!F26)</f>
        <v>36100</v>
      </c>
      <c r="G12" s="40">
        <f t="shared" si="0"/>
        <v>1164.516129032258</v>
      </c>
    </row>
    <row r="13" spans="1:7" ht="12.75">
      <c r="A13" s="53">
        <v>717000</v>
      </c>
      <c r="B13" s="22" t="s">
        <v>63</v>
      </c>
      <c r="C13" s="40">
        <f>SUM('2-Prihodi i primici'!C31)</f>
        <v>4400000</v>
      </c>
      <c r="D13" s="40">
        <f>SUM('2-Prihodi i primici'!D31)</f>
        <v>3495754.96</v>
      </c>
      <c r="E13" s="40">
        <f>SUM('2-Prihodi i primici'!E31)</f>
        <v>330000</v>
      </c>
      <c r="F13" s="40">
        <f>SUM('2-Prihodi i primici'!F31)</f>
        <v>4730000</v>
      </c>
      <c r="G13" s="40">
        <f t="shared" si="0"/>
        <v>107.5</v>
      </c>
    </row>
    <row r="14" spans="1:7" ht="12.75">
      <c r="A14" s="53">
        <v>719000</v>
      </c>
      <c r="B14" s="22" t="s">
        <v>36</v>
      </c>
      <c r="C14" s="40">
        <f>SUM('2-Prihodi i primici'!C34)</f>
        <v>500</v>
      </c>
      <c r="D14" s="40">
        <f>SUM('2-Prihodi i primici'!D34)</f>
        <v>0</v>
      </c>
      <c r="E14" s="40">
        <f>SUM('2-Prihodi i primici'!E34)</f>
        <v>0</v>
      </c>
      <c r="F14" s="40">
        <f>SUM('2-Prihodi i primici'!F34)</f>
        <v>500</v>
      </c>
      <c r="G14" s="40">
        <f t="shared" si="0"/>
        <v>100</v>
      </c>
    </row>
    <row r="15" spans="1:7" ht="12.75">
      <c r="A15" s="53"/>
      <c r="B15" s="22"/>
      <c r="C15" s="40"/>
      <c r="D15" s="40"/>
      <c r="E15" s="40"/>
      <c r="F15" s="40"/>
      <c r="G15" s="31"/>
    </row>
    <row r="16" spans="1:7" ht="12.75">
      <c r="A16" s="63">
        <v>720000</v>
      </c>
      <c r="B16" s="61" t="s">
        <v>83</v>
      </c>
      <c r="C16" s="62">
        <f>SUM(C17:C21)</f>
        <v>1526000</v>
      </c>
      <c r="D16" s="62">
        <f>SUM(D17:D21)</f>
        <v>922067.88</v>
      </c>
      <c r="E16" s="62">
        <f>SUM(E17:E21)</f>
        <v>-92141</v>
      </c>
      <c r="F16" s="62">
        <f>SUM(F17:F21)</f>
        <v>1433859</v>
      </c>
      <c r="G16" s="62">
        <f t="shared" si="0"/>
        <v>93.96192660550459</v>
      </c>
    </row>
    <row r="17" spans="1:7" ht="12.75">
      <c r="A17" s="53">
        <v>721000</v>
      </c>
      <c r="B17" s="22" t="s">
        <v>73</v>
      </c>
      <c r="C17" s="40"/>
      <c r="D17" s="40"/>
      <c r="E17" s="40"/>
      <c r="F17" s="40"/>
      <c r="G17" s="31"/>
    </row>
    <row r="18" spans="1:7" ht="12.75">
      <c r="A18" s="53"/>
      <c r="B18" s="22" t="s">
        <v>74</v>
      </c>
      <c r="C18" s="40">
        <f>SUM('2-Prihodi i primici'!C41)</f>
        <v>127200</v>
      </c>
      <c r="D18" s="31">
        <f>SUM('2-Prihodi i primici'!D41)</f>
        <v>16885.679999999997</v>
      </c>
      <c r="E18" s="40">
        <f>SUM('2-Prihodi i primici'!E41)</f>
        <v>-40000</v>
      </c>
      <c r="F18" s="40">
        <f>SUM('2-Prihodi i primici'!F41)</f>
        <v>87200</v>
      </c>
      <c r="G18" s="40">
        <f t="shared" si="0"/>
        <v>68.55345911949685</v>
      </c>
    </row>
    <row r="19" spans="1:7" ht="12.75">
      <c r="A19" s="53">
        <v>722000</v>
      </c>
      <c r="B19" s="22" t="s">
        <v>84</v>
      </c>
      <c r="C19" s="40">
        <f>SUM('2-Prihodi i primici'!C48)</f>
        <v>1378800</v>
      </c>
      <c r="D19" s="40">
        <f>SUM('2-Prihodi i primici'!D48)</f>
        <v>892577.2799999999</v>
      </c>
      <c r="E19" s="40">
        <f>SUM('2-Prihodi i primici'!E48)</f>
        <v>-60841</v>
      </c>
      <c r="F19" s="40">
        <f>SUM('2-Prihodi i primici'!F48)</f>
        <v>1317959</v>
      </c>
      <c r="G19" s="40">
        <f t="shared" si="0"/>
        <v>95.58739483608936</v>
      </c>
    </row>
    <row r="20" spans="1:7" ht="12.75">
      <c r="A20" s="53">
        <v>723000</v>
      </c>
      <c r="B20" s="22" t="s">
        <v>15</v>
      </c>
      <c r="C20" s="40">
        <f>SUM('2-Prihodi i primici'!C91)</f>
        <v>500</v>
      </c>
      <c r="D20" s="40">
        <f>SUM('2-Prihodi i primici'!D91)</f>
        <v>750</v>
      </c>
      <c r="E20" s="40">
        <f>SUM('2-Prihodi i primici'!E91)</f>
        <v>500</v>
      </c>
      <c r="F20" s="40">
        <f>SUM('2-Prihodi i primici'!F91)</f>
        <v>1000</v>
      </c>
      <c r="G20" s="40">
        <f t="shared" si="0"/>
        <v>200</v>
      </c>
    </row>
    <row r="21" spans="1:7" ht="12.75">
      <c r="A21" s="53">
        <v>729000</v>
      </c>
      <c r="B21" s="22" t="s">
        <v>16</v>
      </c>
      <c r="C21" s="40">
        <f>SUM('2-Prihodi i primici'!C94)</f>
        <v>19500</v>
      </c>
      <c r="D21" s="40">
        <f>SUM('2-Prihodi i primici'!D94)</f>
        <v>11854.92</v>
      </c>
      <c r="E21" s="40">
        <f>SUM('2-Prihodi i primici'!E94)</f>
        <v>8200</v>
      </c>
      <c r="F21" s="40">
        <f>SUM('2-Prihodi i primici'!F94)</f>
        <v>27700</v>
      </c>
      <c r="G21" s="40">
        <f t="shared" si="0"/>
        <v>142.05128205128204</v>
      </c>
    </row>
    <row r="22" spans="1:7" ht="12.75">
      <c r="A22" s="53"/>
      <c r="B22" s="22"/>
      <c r="C22" s="40"/>
      <c r="D22" s="40"/>
      <c r="E22" s="40"/>
      <c r="F22" s="40"/>
      <c r="G22" s="31"/>
    </row>
    <row r="23" spans="1:7" ht="12.75">
      <c r="A23" s="63">
        <v>730000</v>
      </c>
      <c r="B23" s="61" t="s">
        <v>85</v>
      </c>
      <c r="C23" s="62">
        <f>SUM(C24)</f>
        <v>15000</v>
      </c>
      <c r="D23" s="62">
        <f>SUM(D24)</f>
        <v>0</v>
      </c>
      <c r="E23" s="62">
        <f>SUM(E24)</f>
        <v>-15000</v>
      </c>
      <c r="F23" s="62">
        <f>SUM(F24)</f>
        <v>0</v>
      </c>
      <c r="G23" s="62">
        <f t="shared" si="0"/>
        <v>0</v>
      </c>
    </row>
    <row r="24" spans="1:7" ht="12.75">
      <c r="A24" s="53">
        <v>731000</v>
      </c>
      <c r="B24" s="22" t="s">
        <v>86</v>
      </c>
      <c r="C24" s="40">
        <f>SUM('2-Prihodi i primici'!C100)</f>
        <v>15000</v>
      </c>
      <c r="D24" s="40">
        <f>SUM('2-Prihodi i primici'!D100)</f>
        <v>0</v>
      </c>
      <c r="E24" s="40">
        <f>SUM('2-Prihodi i primici'!E100)</f>
        <v>-15000</v>
      </c>
      <c r="F24" s="40">
        <f>SUM('2-Prihodi i primici'!F100)</f>
        <v>0</v>
      </c>
      <c r="G24" s="40">
        <f t="shared" si="0"/>
        <v>0</v>
      </c>
    </row>
    <row r="25" spans="1:7" ht="12.75">
      <c r="A25" s="53"/>
      <c r="B25" s="22"/>
      <c r="C25" s="40"/>
      <c r="D25" s="40"/>
      <c r="E25" s="40"/>
      <c r="F25" s="40"/>
      <c r="G25" s="31"/>
    </row>
    <row r="26" spans="1:7" ht="12.75">
      <c r="A26" s="63">
        <v>780000</v>
      </c>
      <c r="B26" s="61" t="s">
        <v>87</v>
      </c>
      <c r="C26" s="62">
        <f>SUM(C27)</f>
        <v>328300</v>
      </c>
      <c r="D26" s="62">
        <f>SUM(D27)</f>
        <v>285814.29000000004</v>
      </c>
      <c r="E26" s="62">
        <f>SUM(E27)</f>
        <v>51441</v>
      </c>
      <c r="F26" s="62">
        <f>SUM(F27)</f>
        <v>379741</v>
      </c>
      <c r="G26" s="62">
        <f t="shared" si="0"/>
        <v>115.66890039597928</v>
      </c>
    </row>
    <row r="27" spans="1:7" ht="12.75">
      <c r="A27" s="53">
        <v>781000</v>
      </c>
      <c r="B27" s="22" t="s">
        <v>77</v>
      </c>
      <c r="C27" s="40">
        <f>SUM('2-Prihodi i primici'!C103)</f>
        <v>328300</v>
      </c>
      <c r="D27" s="40">
        <f>SUM('2-Prihodi i primici'!D103)</f>
        <v>285814.29000000004</v>
      </c>
      <c r="E27" s="40">
        <f>SUM('2-Prihodi i primici'!E103)</f>
        <v>51441</v>
      </c>
      <c r="F27" s="40">
        <f>SUM('2-Prihodi i primici'!F103)</f>
        <v>379741</v>
      </c>
      <c r="G27" s="40">
        <f t="shared" si="0"/>
        <v>115.66890039597928</v>
      </c>
    </row>
    <row r="28" spans="1:7" ht="12.75">
      <c r="A28" s="28"/>
      <c r="B28" s="22"/>
      <c r="C28" s="40"/>
      <c r="D28" s="40"/>
      <c r="E28" s="40"/>
      <c r="F28" s="40"/>
      <c r="G28" s="31"/>
    </row>
    <row r="29" spans="1:7" ht="12.75">
      <c r="A29" s="64" t="s">
        <v>88</v>
      </c>
      <c r="B29" s="65" t="s">
        <v>89</v>
      </c>
      <c r="C29" s="66">
        <f>SUM(C31+C39)</f>
        <v>5954918.84</v>
      </c>
      <c r="D29" s="66">
        <f>SUM(D31+D39)</f>
        <v>4019553.34</v>
      </c>
      <c r="E29" s="66">
        <f>SUM(E31+E39)</f>
        <v>59853.31</v>
      </c>
      <c r="F29" s="66">
        <f>SUM(F31+F39)</f>
        <v>6014772.15</v>
      </c>
      <c r="G29" s="66">
        <f t="shared" si="0"/>
        <v>101.00510706540547</v>
      </c>
    </row>
    <row r="30" spans="1:7" ht="12.75">
      <c r="A30" s="58"/>
      <c r="B30" s="35"/>
      <c r="C30" s="31"/>
      <c r="D30" s="31"/>
      <c r="E30" s="31"/>
      <c r="F30" s="31"/>
      <c r="G30" s="31"/>
    </row>
    <row r="31" spans="1:7" ht="12.75">
      <c r="A31" s="63">
        <v>410000</v>
      </c>
      <c r="B31" s="61" t="s">
        <v>90</v>
      </c>
      <c r="C31" s="62">
        <f>SUM(C32:C37)</f>
        <v>5952118.84</v>
      </c>
      <c r="D31" s="62">
        <f>SUM(D32:D37)</f>
        <v>4019553.34</v>
      </c>
      <c r="E31" s="62">
        <f>SUM(E32:E37)</f>
        <v>62653.31</v>
      </c>
      <c r="F31" s="62">
        <f>SUM(F32:F37)</f>
        <v>6014772.15</v>
      </c>
      <c r="G31" s="62">
        <f t="shared" si="0"/>
        <v>101.05262196008171</v>
      </c>
    </row>
    <row r="32" spans="1:7" ht="12.75">
      <c r="A32" s="53">
        <v>411000</v>
      </c>
      <c r="B32" s="22" t="s">
        <v>91</v>
      </c>
      <c r="C32" s="40">
        <f>SUM('3-rashodi i izdaci'!C12)</f>
        <v>2265600</v>
      </c>
      <c r="D32" s="40">
        <f>SUM('3-rashodi i izdaci'!D12)</f>
        <v>1635258.22</v>
      </c>
      <c r="E32" s="40">
        <f>SUM('3-rashodi i izdaci'!E12)</f>
        <v>-13941</v>
      </c>
      <c r="F32" s="40">
        <f>SUM('3-rashodi i izdaci'!F12)</f>
        <v>2251659</v>
      </c>
      <c r="G32" s="40">
        <f t="shared" si="0"/>
        <v>99.38466631355932</v>
      </c>
    </row>
    <row r="33" spans="1:7" ht="12.75">
      <c r="A33" s="53">
        <v>412000</v>
      </c>
      <c r="B33" s="22" t="s">
        <v>92</v>
      </c>
      <c r="C33" s="40">
        <f>SUM('3-rashodi i izdaci'!C16)</f>
        <v>1535968.8399999999</v>
      </c>
      <c r="D33" s="40">
        <f>SUM('3-rashodi i izdaci'!D16)</f>
        <v>1003121.9299999999</v>
      </c>
      <c r="E33" s="40">
        <f>SUM('3-rashodi i izdaci'!E16)</f>
        <v>102374.31</v>
      </c>
      <c r="F33" s="40">
        <f>SUM('3-rashodi i izdaci'!F16)</f>
        <v>1638343.15</v>
      </c>
      <c r="G33" s="40">
        <f t="shared" si="0"/>
        <v>106.6651293524939</v>
      </c>
    </row>
    <row r="34" spans="1:7" ht="12.75">
      <c r="A34" s="53">
        <v>413000</v>
      </c>
      <c r="B34" s="22" t="s">
        <v>93</v>
      </c>
      <c r="C34" s="40">
        <f>SUM('3-rashodi i izdaci'!C27)</f>
        <v>222550</v>
      </c>
      <c r="D34" s="40">
        <f>SUM('3-rashodi i izdaci'!D27)</f>
        <v>110988.62</v>
      </c>
      <c r="E34" s="40">
        <f>SUM('3-rashodi i izdaci'!E27)</f>
        <v>-6300</v>
      </c>
      <c r="F34" s="40">
        <f>SUM('3-rashodi i izdaci'!F27)</f>
        <v>216250</v>
      </c>
      <c r="G34" s="40">
        <f t="shared" si="0"/>
        <v>97.16917546618737</v>
      </c>
    </row>
    <row r="35" spans="1:7" ht="12.75">
      <c r="A35" s="53">
        <v>414000</v>
      </c>
      <c r="B35" s="22" t="s">
        <v>472</v>
      </c>
      <c r="C35" s="40">
        <f>SUM('3-rashodi i izdaci'!C33)</f>
        <v>0</v>
      </c>
      <c r="D35" s="40">
        <f>SUM('3-rashodi i izdaci'!D33)</f>
        <v>0</v>
      </c>
      <c r="E35" s="40">
        <f>SUM('3-rashodi i izdaci'!E33)</f>
        <v>16620</v>
      </c>
      <c r="F35" s="40">
        <f>SUM('3-rashodi i izdaci'!F33)</f>
        <v>16620</v>
      </c>
      <c r="G35" s="40">
        <v>0</v>
      </c>
    </row>
    <row r="36" spans="1:7" ht="12.75">
      <c r="A36" s="53">
        <v>415000</v>
      </c>
      <c r="B36" s="22" t="s">
        <v>94</v>
      </c>
      <c r="C36" s="40">
        <f>SUM('3-rashodi i izdaci'!C36)</f>
        <v>838800</v>
      </c>
      <c r="D36" s="40">
        <f>SUM('3-rashodi i izdaci'!D36)</f>
        <v>578490.95</v>
      </c>
      <c r="E36" s="40">
        <f>SUM('3-rashodi i izdaci'!E36)</f>
        <v>9520</v>
      </c>
      <c r="F36" s="40">
        <f>SUM('3-rashodi i izdaci'!F36)</f>
        <v>848320</v>
      </c>
      <c r="G36" s="40">
        <f t="shared" si="0"/>
        <v>101.13495469718646</v>
      </c>
    </row>
    <row r="37" spans="1:7" ht="12.75">
      <c r="A37" s="53">
        <v>416000</v>
      </c>
      <c r="B37" s="22" t="s">
        <v>95</v>
      </c>
      <c r="C37" s="40">
        <f>SUM('3-rashodi i izdaci'!C39)</f>
        <v>1089200</v>
      </c>
      <c r="D37" s="40">
        <f>SUM('3-rashodi i izdaci'!D39)</f>
        <v>691693.62</v>
      </c>
      <c r="E37" s="40">
        <f>SUM('3-rashodi i izdaci'!E39)</f>
        <v>-45620</v>
      </c>
      <c r="F37" s="40">
        <f>SUM('3-rashodi i izdaci'!F39)</f>
        <v>1043580</v>
      </c>
      <c r="G37" s="40">
        <f t="shared" si="0"/>
        <v>95.81160484759457</v>
      </c>
    </row>
    <row r="38" spans="1:7" ht="12.75">
      <c r="A38" s="53"/>
      <c r="B38" s="22"/>
      <c r="C38" s="40"/>
      <c r="D38" s="40"/>
      <c r="E38" s="40"/>
      <c r="F38" s="40"/>
      <c r="G38" s="31"/>
    </row>
    <row r="39" spans="1:7" ht="12.75">
      <c r="A39" s="63" t="s">
        <v>96</v>
      </c>
      <c r="B39" s="61" t="s">
        <v>97</v>
      </c>
      <c r="C39" s="62">
        <f>SUM('3-rashodi i izdaci'!C45)</f>
        <v>2800</v>
      </c>
      <c r="D39" s="62">
        <f>SUM('3-rashodi i izdaci'!D45)</f>
        <v>0</v>
      </c>
      <c r="E39" s="62">
        <f>SUM('3-rashodi i izdaci'!E45)</f>
        <v>-2800</v>
      </c>
      <c r="F39" s="62">
        <f>SUM('3-rashodi i izdaci'!F45)</f>
        <v>0</v>
      </c>
      <c r="G39" s="62">
        <f t="shared" si="0"/>
        <v>0</v>
      </c>
    </row>
    <row r="40" spans="1:7" ht="12.75">
      <c r="A40" s="30"/>
      <c r="B40" s="35"/>
      <c r="C40" s="31"/>
      <c r="D40" s="31"/>
      <c r="E40" s="31"/>
      <c r="F40" s="31"/>
      <c r="G40" s="31"/>
    </row>
    <row r="41" spans="1:7" ht="12.75">
      <c r="A41" s="67" t="s">
        <v>98</v>
      </c>
      <c r="B41" s="68" t="s">
        <v>99</v>
      </c>
      <c r="C41" s="69">
        <f>SUM(C8-C29)</f>
        <v>1156081.1600000001</v>
      </c>
      <c r="D41" s="69">
        <f>SUM(D8-D29)</f>
        <v>1319196.1000000006</v>
      </c>
      <c r="E41" s="69">
        <f>SUM(E8-E29)</f>
        <v>227146.69</v>
      </c>
      <c r="F41" s="69">
        <f>SUM(F8-F29)</f>
        <v>1383227.8499999996</v>
      </c>
      <c r="G41" s="69">
        <f t="shared" si="0"/>
        <v>119.64798820871707</v>
      </c>
    </row>
    <row r="42" spans="1:7" ht="12.75">
      <c r="A42" s="58"/>
      <c r="B42" s="35"/>
      <c r="C42" s="31"/>
      <c r="D42" s="31"/>
      <c r="E42" s="31"/>
      <c r="F42" s="31"/>
      <c r="G42" s="31"/>
    </row>
    <row r="43" spans="1:7" ht="12.75">
      <c r="A43" s="30"/>
      <c r="B43" s="35"/>
      <c r="C43" s="31"/>
      <c r="D43" s="31"/>
      <c r="E43" s="31"/>
      <c r="F43" s="31"/>
      <c r="G43" s="31"/>
    </row>
    <row r="44" spans="1:7" ht="12.75">
      <c r="A44" s="67" t="s">
        <v>100</v>
      </c>
      <c r="B44" s="68" t="s">
        <v>101</v>
      </c>
      <c r="C44" s="69">
        <f>SUM(C45-C46)</f>
        <v>-552800</v>
      </c>
      <c r="D44" s="69">
        <f>SUM(D45-D46)</f>
        <v>-412174.80000000005</v>
      </c>
      <c r="E44" s="69">
        <f>SUM(E45-E46)</f>
        <v>-122890</v>
      </c>
      <c r="F44" s="69">
        <f>SUM(F45-F46)</f>
        <v>-675690</v>
      </c>
      <c r="G44" s="69">
        <f t="shared" si="0"/>
        <v>122.23046309696093</v>
      </c>
    </row>
    <row r="45" spans="1:7" ht="12.75">
      <c r="A45" s="53">
        <v>810000</v>
      </c>
      <c r="B45" s="22" t="s">
        <v>102</v>
      </c>
      <c r="C45" s="40">
        <f>SUM('2-Prihodi i primici'!C110)</f>
        <v>477000</v>
      </c>
      <c r="D45" s="40">
        <f>SUM('2-Prihodi i primici'!D110)</f>
        <v>98466.11</v>
      </c>
      <c r="E45" s="40">
        <f>SUM('2-Prihodi i primici'!E110)</f>
        <v>-190000</v>
      </c>
      <c r="F45" s="40">
        <f>SUM('2-Prihodi i primici'!F110)</f>
        <v>287000</v>
      </c>
      <c r="G45" s="40">
        <f t="shared" si="0"/>
        <v>60.167714884696025</v>
      </c>
    </row>
    <row r="46" spans="1:7" ht="12.75">
      <c r="A46" s="53">
        <v>510000</v>
      </c>
      <c r="B46" s="22" t="s">
        <v>103</v>
      </c>
      <c r="C46" s="40">
        <f>SUM('3-rashodi i izdaci'!C51)</f>
        <v>1029800</v>
      </c>
      <c r="D46" s="40">
        <f>SUM('3-rashodi i izdaci'!D51)</f>
        <v>510640.91000000003</v>
      </c>
      <c r="E46" s="40">
        <f>SUM('3-rashodi i izdaci'!E51)</f>
        <v>-67110</v>
      </c>
      <c r="F46" s="40">
        <f>SUM('3-rashodi i izdaci'!F51)</f>
        <v>962690</v>
      </c>
      <c r="G46" s="40">
        <f t="shared" si="0"/>
        <v>93.4832006214799</v>
      </c>
    </row>
    <row r="47" spans="1:7" ht="12.75">
      <c r="A47" s="28"/>
      <c r="B47" s="22"/>
      <c r="C47" s="22"/>
      <c r="D47" s="22"/>
      <c r="E47" s="22"/>
      <c r="F47" s="22"/>
      <c r="G47" s="31"/>
    </row>
    <row r="48" spans="1:7" ht="12.75">
      <c r="A48" s="67" t="s">
        <v>104</v>
      </c>
      <c r="B48" s="115" t="s">
        <v>105</v>
      </c>
      <c r="C48" s="69">
        <f>SUM(C41+C44)</f>
        <v>603281.1600000001</v>
      </c>
      <c r="D48" s="69">
        <f>SUM(D41+D44)</f>
        <v>907021.3000000005</v>
      </c>
      <c r="E48" s="69">
        <f>SUM(E41+E44)</f>
        <v>104256.69</v>
      </c>
      <c r="F48" s="69">
        <f>SUM(F41+F44)</f>
        <v>707537.8499999996</v>
      </c>
      <c r="G48" s="69">
        <f t="shared" si="0"/>
        <v>117.28160879414824</v>
      </c>
    </row>
    <row r="49" spans="1:7" ht="12.75">
      <c r="A49" s="28"/>
      <c r="B49" s="22"/>
      <c r="C49" s="40"/>
      <c r="D49" s="40"/>
      <c r="E49" s="40"/>
      <c r="F49" s="40"/>
      <c r="G49" s="31"/>
    </row>
    <row r="50" spans="1:7" ht="12.75">
      <c r="A50" s="67" t="s">
        <v>106</v>
      </c>
      <c r="B50" s="68" t="s">
        <v>396</v>
      </c>
      <c r="C50" s="69">
        <f>SUM(C52+C56+C60)</f>
        <v>-603281.16</v>
      </c>
      <c r="D50" s="69">
        <f>SUM(D52+D56+D60)</f>
        <v>-307609.25999999995</v>
      </c>
      <c r="E50" s="69">
        <f>SUM(E52+E56+E60)</f>
        <v>-104256.69</v>
      </c>
      <c r="F50" s="69">
        <f>SUM(F52+F56+F60)</f>
        <v>-707537.85</v>
      </c>
      <c r="G50" s="69">
        <f t="shared" si="0"/>
        <v>117.28160879414831</v>
      </c>
    </row>
    <row r="51" spans="1:7" ht="12.75">
      <c r="A51" s="28"/>
      <c r="B51" s="22"/>
      <c r="C51" s="40"/>
      <c r="D51" s="22"/>
      <c r="E51" s="22"/>
      <c r="F51" s="22"/>
      <c r="G51" s="31"/>
    </row>
    <row r="52" spans="1:7" ht="12.75">
      <c r="A52" s="64" t="s">
        <v>107</v>
      </c>
      <c r="B52" s="65" t="s">
        <v>108</v>
      </c>
      <c r="C52" s="66">
        <f>SUM(C53-C54)</f>
        <v>2000</v>
      </c>
      <c r="D52" s="66">
        <f>SUM(D53-D54)</f>
        <v>834.03</v>
      </c>
      <c r="E52" s="66">
        <f>SUM(E53-E54)</f>
        <v>0</v>
      </c>
      <c r="F52" s="66">
        <f>SUM(F53-F54)</f>
        <v>2000</v>
      </c>
      <c r="G52" s="66">
        <f t="shared" si="0"/>
        <v>100</v>
      </c>
    </row>
    <row r="53" spans="1:7" ht="12.75">
      <c r="A53" s="53">
        <v>910000</v>
      </c>
      <c r="B53" s="22" t="s">
        <v>109</v>
      </c>
      <c r="C53" s="40">
        <f>SUM('4-finansiranje'!C14)</f>
        <v>2000</v>
      </c>
      <c r="D53" s="40">
        <f>SUM('4-finansiranje'!D14)</f>
        <v>834.03</v>
      </c>
      <c r="E53" s="40">
        <f>SUM('4-finansiranje'!E14)</f>
        <v>0</v>
      </c>
      <c r="F53" s="40">
        <f>SUM('4-finansiranje'!F14)</f>
        <v>2000</v>
      </c>
      <c r="G53" s="40">
        <f t="shared" si="0"/>
        <v>100</v>
      </c>
    </row>
    <row r="54" spans="1:7" ht="12.75">
      <c r="A54" s="53">
        <v>610000</v>
      </c>
      <c r="B54" s="22" t="s">
        <v>110</v>
      </c>
      <c r="C54" s="40">
        <f>SUM('4-finansiranje'!C16)</f>
        <v>0</v>
      </c>
      <c r="D54" s="40">
        <f>SUM('4-finansiranje'!D16)</f>
        <v>0</v>
      </c>
      <c r="E54" s="40">
        <f>SUM('4-finansiranje'!E16)</f>
        <v>0</v>
      </c>
      <c r="F54" s="40">
        <f>SUM('4-finansiranje'!F16)</f>
        <v>0</v>
      </c>
      <c r="G54" s="40">
        <v>0</v>
      </c>
    </row>
    <row r="55" spans="1:7" ht="12.75">
      <c r="A55" s="28"/>
      <c r="B55" s="22"/>
      <c r="C55" s="40"/>
      <c r="D55" s="40"/>
      <c r="E55" s="40"/>
      <c r="F55" s="40"/>
      <c r="G55" s="31"/>
    </row>
    <row r="56" spans="1:7" ht="12.75">
      <c r="A56" s="64" t="s">
        <v>111</v>
      </c>
      <c r="B56" s="65" t="s">
        <v>112</v>
      </c>
      <c r="C56" s="66">
        <f>SUM(C57-C58)</f>
        <v>-605281.16</v>
      </c>
      <c r="D56" s="66">
        <f>SUM(D57-D58)</f>
        <v>-308443.29</v>
      </c>
      <c r="E56" s="66">
        <f>SUM(E57-E58)</f>
        <v>-104256.69</v>
      </c>
      <c r="F56" s="66">
        <f>SUM(F57-F58)</f>
        <v>-709537.85</v>
      </c>
      <c r="G56" s="66">
        <f t="shared" si="0"/>
        <v>117.22450604608277</v>
      </c>
    </row>
    <row r="57" spans="1:7" ht="12.75">
      <c r="A57" s="53">
        <v>920000</v>
      </c>
      <c r="B57" s="22" t="s">
        <v>113</v>
      </c>
      <c r="C57" s="40">
        <f>SUM('4-finansiranje'!C22)</f>
        <v>0</v>
      </c>
      <c r="D57" s="40">
        <f>SUM('4-finansiranje'!D22)</f>
        <v>0</v>
      </c>
      <c r="E57" s="40">
        <f>SUM('4-finansiranje'!E22)</f>
        <v>0</v>
      </c>
      <c r="F57" s="40">
        <f>SUM('4-finansiranje'!F22)</f>
        <v>0</v>
      </c>
      <c r="G57" s="40">
        <v>0</v>
      </c>
    </row>
    <row r="58" spans="1:7" ht="12.75">
      <c r="A58" s="53">
        <v>620000</v>
      </c>
      <c r="B58" s="22" t="s">
        <v>114</v>
      </c>
      <c r="C58" s="40">
        <f>SUM('4-finansiranje'!C27)</f>
        <v>605281.16</v>
      </c>
      <c r="D58" s="40">
        <f>SUM('4-finansiranje'!D27)</f>
        <v>308443.29</v>
      </c>
      <c r="E58" s="40">
        <f>SUM('4-finansiranje'!E27)</f>
        <v>104256.69</v>
      </c>
      <c r="F58" s="40">
        <f>SUM('4-finansiranje'!F27)</f>
        <v>709537.85</v>
      </c>
      <c r="G58" s="40">
        <f t="shared" si="0"/>
        <v>117.22450604608277</v>
      </c>
    </row>
    <row r="59" spans="1:7" ht="12.75">
      <c r="A59" s="53"/>
      <c r="B59" s="22"/>
      <c r="C59" s="40"/>
      <c r="D59" s="40"/>
      <c r="E59" s="40"/>
      <c r="F59" s="40"/>
      <c r="G59" s="31"/>
    </row>
    <row r="60" spans="1:7" ht="12.75">
      <c r="A60" s="67" t="s">
        <v>395</v>
      </c>
      <c r="B60" s="68" t="s">
        <v>397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</row>
    <row r="61" spans="1:7" ht="12.75">
      <c r="A61" s="58"/>
      <c r="B61" s="35"/>
      <c r="C61" s="31"/>
      <c r="D61" s="35"/>
      <c r="E61" s="35"/>
      <c r="F61" s="35"/>
      <c r="G61" s="31"/>
    </row>
    <row r="62" spans="1:7" ht="12.75">
      <c r="A62" s="67" t="s">
        <v>115</v>
      </c>
      <c r="B62" s="68" t="s">
        <v>116</v>
      </c>
      <c r="C62" s="69">
        <f>SUM(C48+C50)</f>
        <v>1.1641532182693481E-10</v>
      </c>
      <c r="D62" s="69">
        <f>SUM(D48+D50)</f>
        <v>599412.0400000005</v>
      </c>
      <c r="E62" s="69">
        <f>SUM(E48+E50)</f>
        <v>0</v>
      </c>
      <c r="F62" s="69">
        <f>SUM(F48+F50)</f>
        <v>-3.4924596548080444E-10</v>
      </c>
      <c r="G62" s="69">
        <f>SUM(F62/C62*100)</f>
        <v>-300</v>
      </c>
    </row>
    <row r="63" spans="1:7" ht="12.75">
      <c r="A63" s="3"/>
      <c r="B63" s="3"/>
      <c r="G63" s="2"/>
    </row>
    <row r="64" spans="1:7" ht="12.75">
      <c r="A64" s="3"/>
      <c r="G64" s="2"/>
    </row>
    <row r="65" spans="1:7" ht="12.75">
      <c r="A65" s="3"/>
      <c r="B65" s="35" t="s">
        <v>406</v>
      </c>
      <c r="C65" s="31">
        <f>SUM(C8+C45+C53+C57+C60)</f>
        <v>7590000</v>
      </c>
      <c r="D65" s="31">
        <f>SUM(D8+D45+D53+D57+D60)</f>
        <v>5438049.580000001</v>
      </c>
      <c r="E65" s="31">
        <f>SUM(E8+E45+E53+E57+E60)</f>
        <v>97000</v>
      </c>
      <c r="F65" s="31">
        <f>SUM(F8+F45+F53+F57+F60)</f>
        <v>7687000</v>
      </c>
      <c r="G65" s="31">
        <f t="shared" si="0"/>
        <v>101.27799736495389</v>
      </c>
    </row>
    <row r="66" spans="1:7" ht="12.75">
      <c r="A66" s="3"/>
      <c r="B66" s="35" t="s">
        <v>407</v>
      </c>
      <c r="C66" s="31">
        <f>SUM(C29+C46+C54+C58)</f>
        <v>7590000</v>
      </c>
      <c r="D66" s="31">
        <f>SUM(D29+D46+D54+D58)</f>
        <v>4838637.54</v>
      </c>
      <c r="E66" s="31">
        <f>SUM(E29+E46+E54+E58)</f>
        <v>97000</v>
      </c>
      <c r="F66" s="31">
        <f>SUM(F29+F46+F54+F58)</f>
        <v>7687000</v>
      </c>
      <c r="G66" s="31">
        <f t="shared" si="0"/>
        <v>101.27799736495389</v>
      </c>
    </row>
    <row r="67" spans="1:7" ht="12.75">
      <c r="A67" s="3"/>
      <c r="B67" s="3"/>
      <c r="C67" s="8"/>
      <c r="D67" s="8"/>
      <c r="E67" s="8"/>
      <c r="F67" s="8"/>
      <c r="G67" s="8"/>
    </row>
    <row r="68" spans="2:7" ht="12.75">
      <c r="B68" s="3"/>
      <c r="C68" s="8"/>
      <c r="D68" s="8"/>
      <c r="E68" s="8"/>
      <c r="F68" s="4"/>
      <c r="G68" s="8"/>
    </row>
    <row r="69" spans="5:6" ht="12.75">
      <c r="E69" s="8"/>
      <c r="F69" s="4"/>
    </row>
    <row r="70" ht="12.75">
      <c r="F70" s="4"/>
    </row>
    <row r="71" spans="5:6" ht="12.75">
      <c r="E71" s="8"/>
      <c r="F71" s="2"/>
    </row>
    <row r="72" ht="12.75">
      <c r="F72" s="3"/>
    </row>
  </sheetData>
  <printOptions/>
  <pageMargins left="0.75" right="0.5" top="0.5" bottom="0.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">
      <selection activeCell="A4" sqref="A4:G6"/>
    </sheetView>
  </sheetViews>
  <sheetFormatPr defaultColWidth="9.140625" defaultRowHeight="12.75"/>
  <cols>
    <col min="1" max="1" width="8.140625" style="5" customWidth="1"/>
    <col min="2" max="2" width="58.140625" style="5" customWidth="1"/>
    <col min="3" max="3" width="14.28125" style="5" customWidth="1"/>
    <col min="4" max="4" width="14.421875" style="5" customWidth="1"/>
    <col min="5" max="5" width="12.7109375" style="5" customWidth="1"/>
    <col min="6" max="6" width="14.140625" style="5" customWidth="1"/>
    <col min="7" max="7" width="8.28125" style="5" customWidth="1"/>
    <col min="8" max="16384" width="9.140625" style="5" customWidth="1"/>
  </cols>
  <sheetData>
    <row r="1" spans="1:7" ht="12.75">
      <c r="A1" s="6" t="s">
        <v>409</v>
      </c>
      <c r="C1" s="6"/>
      <c r="D1" s="9"/>
      <c r="E1" s="9"/>
      <c r="F1" s="9"/>
      <c r="G1" s="9"/>
    </row>
    <row r="2" spans="2:7" ht="12.75">
      <c r="B2" s="6" t="s">
        <v>437</v>
      </c>
      <c r="C2" s="6"/>
      <c r="D2" s="6"/>
      <c r="E2" s="6"/>
      <c r="F2" s="6"/>
      <c r="G2" s="6"/>
    </row>
    <row r="3" spans="1:7" ht="13.5" thickBot="1">
      <c r="A3" s="11"/>
      <c r="B3" s="7"/>
      <c r="C3" s="7"/>
      <c r="D3" s="7"/>
      <c r="E3" s="7"/>
      <c r="F3" s="7"/>
      <c r="G3" s="7"/>
    </row>
    <row r="4" spans="1:7" ht="12.75">
      <c r="A4" s="129" t="s">
        <v>493</v>
      </c>
      <c r="B4" s="131"/>
      <c r="C4" s="101" t="s">
        <v>22</v>
      </c>
      <c r="D4" s="102" t="s">
        <v>69</v>
      </c>
      <c r="E4" s="101" t="s">
        <v>465</v>
      </c>
      <c r="F4" s="102" t="s">
        <v>467</v>
      </c>
      <c r="G4" s="101" t="s">
        <v>23</v>
      </c>
    </row>
    <row r="5" spans="1:7" ht="13.5" thickBot="1">
      <c r="A5" s="106" t="s">
        <v>35</v>
      </c>
      <c r="B5" s="107" t="s">
        <v>17</v>
      </c>
      <c r="C5" s="106">
        <v>2015</v>
      </c>
      <c r="D5" s="107" t="s">
        <v>464</v>
      </c>
      <c r="E5" s="106" t="s">
        <v>466</v>
      </c>
      <c r="F5" s="107">
        <v>2015</v>
      </c>
      <c r="G5" s="109" t="s">
        <v>468</v>
      </c>
    </row>
    <row r="6" spans="1:7" ht="10.5" customHeight="1">
      <c r="A6" s="114">
        <v>1</v>
      </c>
      <c r="B6" s="113">
        <v>2</v>
      </c>
      <c r="C6" s="114">
        <v>3</v>
      </c>
      <c r="D6" s="113">
        <v>4</v>
      </c>
      <c r="E6" s="114">
        <v>5</v>
      </c>
      <c r="F6" s="113">
        <v>6</v>
      </c>
      <c r="G6" s="114">
        <v>7</v>
      </c>
    </row>
    <row r="7" spans="1:7" ht="12.75">
      <c r="A7" s="28"/>
      <c r="B7" s="40"/>
      <c r="C7" s="40"/>
      <c r="D7" s="22"/>
      <c r="E7" s="22"/>
      <c r="F7" s="22"/>
      <c r="G7" s="22"/>
    </row>
    <row r="8" spans="1:7" ht="12.75">
      <c r="A8" s="70" t="s">
        <v>70</v>
      </c>
      <c r="B8" s="71"/>
      <c r="C8" s="66">
        <f>SUM(C10+C100+C103)</f>
        <v>7111000</v>
      </c>
      <c r="D8" s="66">
        <f>SUM(D10+D100+D103)</f>
        <v>5338749.44</v>
      </c>
      <c r="E8" s="66">
        <f>SUM(E10+E100+E103)</f>
        <v>287000</v>
      </c>
      <c r="F8" s="66">
        <f>SUM(F10+F100+F103)</f>
        <v>7398000</v>
      </c>
      <c r="G8" s="66">
        <f>SUM(F8/C8*100)</f>
        <v>104.03600056250879</v>
      </c>
    </row>
    <row r="9" spans="1:7" ht="12.75">
      <c r="A9" s="28"/>
      <c r="B9" s="22"/>
      <c r="C9" s="22"/>
      <c r="D9" s="22"/>
      <c r="E9" s="22"/>
      <c r="F9" s="22"/>
      <c r="G9" s="31"/>
    </row>
    <row r="10" spans="1:7" ht="12.75">
      <c r="A10" s="125"/>
      <c r="B10" s="126" t="s">
        <v>79</v>
      </c>
      <c r="C10" s="127">
        <f>SUM(C12+C38)</f>
        <v>6767700</v>
      </c>
      <c r="D10" s="127">
        <f>SUM(D12+D38)</f>
        <v>5052935.15</v>
      </c>
      <c r="E10" s="127">
        <f>SUM(E12+E38)</f>
        <v>250559</v>
      </c>
      <c r="F10" s="127">
        <f>SUM(F12+F38)</f>
        <v>7018259</v>
      </c>
      <c r="G10" s="127">
        <f aca="true" t="shared" si="0" ref="G10:G70">SUM(F10/C10*100)</f>
        <v>103.70227699218346</v>
      </c>
    </row>
    <row r="11" spans="1:7" ht="12.75">
      <c r="A11" s="28"/>
      <c r="B11" s="22"/>
      <c r="C11" s="22"/>
      <c r="D11" s="22"/>
      <c r="E11" s="22"/>
      <c r="F11" s="22"/>
      <c r="G11" s="31"/>
    </row>
    <row r="12" spans="1:7" ht="12.75">
      <c r="A12" s="63">
        <v>71</v>
      </c>
      <c r="B12" s="61" t="s">
        <v>71</v>
      </c>
      <c r="C12" s="62">
        <f>SUM(C14+C20+C26+C31+C34)</f>
        <v>5241700</v>
      </c>
      <c r="D12" s="62">
        <f>SUM(D14+D20+D26+D31+D34)</f>
        <v>4130867.27</v>
      </c>
      <c r="E12" s="62">
        <f>SUM(E14+E20+E26+E31+E34)</f>
        <v>342700</v>
      </c>
      <c r="F12" s="62">
        <f>SUM(F14+F20+F26+F31+F34)</f>
        <v>5584400</v>
      </c>
      <c r="G12" s="62">
        <f t="shared" si="0"/>
        <v>106.53795524352788</v>
      </c>
    </row>
    <row r="13" spans="1:7" ht="12.75">
      <c r="A13" s="28"/>
      <c r="B13" s="22"/>
      <c r="C13" s="22"/>
      <c r="D13" s="22"/>
      <c r="E13" s="22"/>
      <c r="F13" s="22"/>
      <c r="G13" s="31"/>
    </row>
    <row r="14" spans="1:7" ht="12.75">
      <c r="A14" s="121">
        <v>713</v>
      </c>
      <c r="B14" s="122" t="s">
        <v>21</v>
      </c>
      <c r="C14" s="123">
        <f>SUM(C15:C18)</f>
        <v>705700</v>
      </c>
      <c r="D14" s="123">
        <f>SUM(D15:D18)</f>
        <v>518796.31000000006</v>
      </c>
      <c r="E14" s="123">
        <f>SUM(E15:E18)</f>
        <v>1500</v>
      </c>
      <c r="F14" s="123">
        <f>SUM(F15:F18)</f>
        <v>707200</v>
      </c>
      <c r="G14" s="123">
        <f t="shared" si="0"/>
        <v>100.21255491001841</v>
      </c>
    </row>
    <row r="15" spans="1:7" ht="12.75">
      <c r="A15" s="53">
        <v>713111</v>
      </c>
      <c r="B15" s="22" t="s">
        <v>38</v>
      </c>
      <c r="C15" s="40">
        <v>55000</v>
      </c>
      <c r="D15" s="40">
        <v>42957.39</v>
      </c>
      <c r="E15" s="40">
        <v>2000</v>
      </c>
      <c r="F15" s="40">
        <f>SUM(C15+E15)</f>
        <v>57000</v>
      </c>
      <c r="G15" s="40">
        <f t="shared" si="0"/>
        <v>103.63636363636364</v>
      </c>
    </row>
    <row r="16" spans="1:7" ht="12.75">
      <c r="A16" s="53">
        <v>713112</v>
      </c>
      <c r="B16" s="22" t="s">
        <v>39</v>
      </c>
      <c r="C16" s="40">
        <v>500</v>
      </c>
      <c r="D16" s="46">
        <v>18.33</v>
      </c>
      <c r="E16" s="46">
        <v>-400</v>
      </c>
      <c r="F16" s="40">
        <f>SUM(C16+E16)</f>
        <v>100</v>
      </c>
      <c r="G16" s="40">
        <f t="shared" si="0"/>
        <v>20</v>
      </c>
    </row>
    <row r="17" spans="1:7" ht="12.75">
      <c r="A17" s="53">
        <v>713113</v>
      </c>
      <c r="B17" s="22" t="s">
        <v>0</v>
      </c>
      <c r="C17" s="40">
        <v>650000</v>
      </c>
      <c r="D17" s="40">
        <v>475820.59</v>
      </c>
      <c r="E17" s="40"/>
      <c r="F17" s="40">
        <f>SUM(C17+E17)</f>
        <v>650000</v>
      </c>
      <c r="G17" s="40">
        <f t="shared" si="0"/>
        <v>100</v>
      </c>
    </row>
    <row r="18" spans="1:7" ht="12.75">
      <c r="A18" s="53">
        <v>713114</v>
      </c>
      <c r="B18" s="22" t="s">
        <v>1</v>
      </c>
      <c r="C18" s="40">
        <v>200</v>
      </c>
      <c r="D18" s="22"/>
      <c r="E18" s="22">
        <v>-100</v>
      </c>
      <c r="F18" s="40">
        <f>SUM(C18+E18)</f>
        <v>100</v>
      </c>
      <c r="G18" s="40">
        <f t="shared" si="0"/>
        <v>50</v>
      </c>
    </row>
    <row r="19" spans="1:7" ht="12.75">
      <c r="A19" s="28"/>
      <c r="B19" s="22"/>
      <c r="C19" s="40"/>
      <c r="D19" s="22"/>
      <c r="E19" s="22"/>
      <c r="F19" s="22"/>
      <c r="G19" s="31"/>
    </row>
    <row r="20" spans="1:7" ht="12.75">
      <c r="A20" s="121">
        <v>714</v>
      </c>
      <c r="B20" s="122" t="s">
        <v>18</v>
      </c>
      <c r="C20" s="123">
        <f>SUM(C21:C24)</f>
        <v>132400</v>
      </c>
      <c r="D20" s="123">
        <f>SUM(D21:D24)</f>
        <v>81395.05</v>
      </c>
      <c r="E20" s="123">
        <f>SUM(E21:E24)</f>
        <v>-21800</v>
      </c>
      <c r="F20" s="123">
        <f>SUM(F21:F24)</f>
        <v>110600</v>
      </c>
      <c r="G20" s="123">
        <f t="shared" si="0"/>
        <v>83.53474320241692</v>
      </c>
    </row>
    <row r="21" spans="1:7" ht="12.75">
      <c r="A21" s="53">
        <v>714111</v>
      </c>
      <c r="B21" s="22" t="s">
        <v>19</v>
      </c>
      <c r="C21" s="40">
        <v>2000</v>
      </c>
      <c r="D21" s="40">
        <v>7669.09</v>
      </c>
      <c r="E21" s="40">
        <v>8000</v>
      </c>
      <c r="F21" s="40">
        <f>SUM(C21+E21)</f>
        <v>10000</v>
      </c>
      <c r="G21" s="40">
        <f t="shared" si="0"/>
        <v>500</v>
      </c>
    </row>
    <row r="22" spans="1:7" ht="12.75">
      <c r="A22" s="53">
        <v>714112</v>
      </c>
      <c r="B22" s="22" t="s">
        <v>57</v>
      </c>
      <c r="C22" s="40">
        <v>129300</v>
      </c>
      <c r="D22" s="40">
        <v>73725.96</v>
      </c>
      <c r="E22" s="40">
        <v>-29300</v>
      </c>
      <c r="F22" s="40">
        <f>SUM(C22+E22)</f>
        <v>100000</v>
      </c>
      <c r="G22" s="40">
        <f t="shared" si="0"/>
        <v>77.33952049497293</v>
      </c>
    </row>
    <row r="23" spans="1:7" ht="12.75">
      <c r="A23" s="53">
        <v>714211</v>
      </c>
      <c r="B23" s="22" t="s">
        <v>40</v>
      </c>
      <c r="C23" s="40">
        <v>100</v>
      </c>
      <c r="D23" s="46"/>
      <c r="E23" s="46"/>
      <c r="F23" s="40">
        <f>SUM(C23+E23)</f>
        <v>100</v>
      </c>
      <c r="G23" s="40">
        <f t="shared" si="0"/>
        <v>100</v>
      </c>
    </row>
    <row r="24" spans="1:7" ht="12.75">
      <c r="A24" s="53">
        <v>714311</v>
      </c>
      <c r="B24" s="22" t="s">
        <v>2</v>
      </c>
      <c r="C24" s="40">
        <v>1000</v>
      </c>
      <c r="D24" s="40"/>
      <c r="E24" s="40">
        <v>-500</v>
      </c>
      <c r="F24" s="40">
        <f>SUM(C24+E24)</f>
        <v>500</v>
      </c>
      <c r="G24" s="40">
        <f t="shared" si="0"/>
        <v>50</v>
      </c>
    </row>
    <row r="25" spans="1:7" ht="12.75">
      <c r="A25" s="28"/>
      <c r="B25" s="40"/>
      <c r="C25" s="22"/>
      <c r="D25" s="40"/>
      <c r="E25" s="40"/>
      <c r="F25" s="40"/>
      <c r="G25" s="31"/>
    </row>
    <row r="26" spans="1:7" ht="12.75">
      <c r="A26" s="121">
        <v>715</v>
      </c>
      <c r="B26" s="122" t="s">
        <v>72</v>
      </c>
      <c r="C26" s="123">
        <f>SUM(C27:C30)</f>
        <v>3100</v>
      </c>
      <c r="D26" s="123">
        <f>SUM(D27:D30)</f>
        <v>34920.950000000004</v>
      </c>
      <c r="E26" s="123">
        <f>SUM(E27:E30)</f>
        <v>33000</v>
      </c>
      <c r="F26" s="123">
        <f>SUM(F27:F30)</f>
        <v>36100</v>
      </c>
      <c r="G26" s="123">
        <f t="shared" si="0"/>
        <v>1164.516129032258</v>
      </c>
    </row>
    <row r="27" spans="1:7" ht="12.75">
      <c r="A27" s="53">
        <v>715100</v>
      </c>
      <c r="B27" s="22" t="s">
        <v>41</v>
      </c>
      <c r="C27" s="40">
        <v>3000</v>
      </c>
      <c r="D27" s="22">
        <v>596.05</v>
      </c>
      <c r="E27" s="22">
        <v>-2000</v>
      </c>
      <c r="F27" s="40">
        <f>SUM(C27+E27)</f>
        <v>1000</v>
      </c>
      <c r="G27" s="40">
        <f t="shared" si="0"/>
        <v>33.33333333333333</v>
      </c>
    </row>
    <row r="28" spans="1:7" ht="12.75">
      <c r="A28" s="53">
        <v>715200</v>
      </c>
      <c r="B28" s="22" t="s">
        <v>42</v>
      </c>
      <c r="C28" s="40">
        <v>100</v>
      </c>
      <c r="D28" s="40"/>
      <c r="E28" s="40"/>
      <c r="F28" s="40">
        <f>SUM(C28+E28)</f>
        <v>100</v>
      </c>
      <c r="G28" s="40">
        <f t="shared" si="0"/>
        <v>100</v>
      </c>
    </row>
    <row r="29" spans="1:7" ht="12.75">
      <c r="A29" s="53">
        <v>715300</v>
      </c>
      <c r="B29" s="22" t="s">
        <v>461</v>
      </c>
      <c r="C29" s="40"/>
      <c r="D29" s="40">
        <v>34324.9</v>
      </c>
      <c r="E29" s="40">
        <v>35000</v>
      </c>
      <c r="F29" s="40">
        <f>SUM(C29+E29)</f>
        <v>35000</v>
      </c>
      <c r="G29" s="40">
        <v>0</v>
      </c>
    </row>
    <row r="30" spans="1:7" ht="12.75">
      <c r="A30" s="28"/>
      <c r="B30" s="22"/>
      <c r="C30" s="40"/>
      <c r="D30" s="22"/>
      <c r="E30" s="22"/>
      <c r="F30" s="22"/>
      <c r="G30" s="31"/>
    </row>
    <row r="31" spans="1:7" ht="12.75">
      <c r="A31" s="121">
        <v>717</v>
      </c>
      <c r="B31" s="122" t="s">
        <v>63</v>
      </c>
      <c r="C31" s="123">
        <f>SUM(C32:C32)</f>
        <v>4400000</v>
      </c>
      <c r="D31" s="123">
        <f>SUM(D32:D32)</f>
        <v>3495754.96</v>
      </c>
      <c r="E31" s="123">
        <f>SUM(E32:E32)</f>
        <v>330000</v>
      </c>
      <c r="F31" s="123">
        <f>SUM(F32:F32)</f>
        <v>4730000</v>
      </c>
      <c r="G31" s="123">
        <f t="shared" si="0"/>
        <v>107.5</v>
      </c>
    </row>
    <row r="32" spans="1:7" ht="12.75">
      <c r="A32" s="53">
        <v>717111</v>
      </c>
      <c r="B32" s="22" t="s">
        <v>27</v>
      </c>
      <c r="C32" s="40">
        <v>4400000</v>
      </c>
      <c r="D32" s="40">
        <v>3495754.96</v>
      </c>
      <c r="E32" s="40">
        <v>330000</v>
      </c>
      <c r="F32" s="40">
        <f>SUM(C32+E32)</f>
        <v>4730000</v>
      </c>
      <c r="G32" s="40">
        <f t="shared" si="0"/>
        <v>107.5</v>
      </c>
    </row>
    <row r="33" spans="1:7" ht="12.75">
      <c r="A33" s="28"/>
      <c r="B33" s="22"/>
      <c r="C33" s="22"/>
      <c r="D33" s="22"/>
      <c r="E33" s="40"/>
      <c r="F33" s="22"/>
      <c r="G33" s="31"/>
    </row>
    <row r="34" spans="1:7" s="124" customFormat="1" ht="12.75">
      <c r="A34" s="121">
        <v>719</v>
      </c>
      <c r="B34" s="122" t="s">
        <v>36</v>
      </c>
      <c r="C34" s="123">
        <f>SUM(C35)</f>
        <v>500</v>
      </c>
      <c r="D34" s="123">
        <f>SUM(D35)</f>
        <v>0</v>
      </c>
      <c r="E34" s="123">
        <f>SUM(E35)</f>
        <v>0</v>
      </c>
      <c r="F34" s="123">
        <f>SUM(F35)</f>
        <v>500</v>
      </c>
      <c r="G34" s="123">
        <f t="shared" si="0"/>
        <v>100</v>
      </c>
    </row>
    <row r="35" spans="1:7" ht="12.75">
      <c r="A35" s="53">
        <v>719113</v>
      </c>
      <c r="B35" s="22" t="s">
        <v>3</v>
      </c>
      <c r="C35" s="40">
        <v>500</v>
      </c>
      <c r="D35" s="40"/>
      <c r="E35" s="40"/>
      <c r="F35" s="40">
        <f>SUM(C35+E35)</f>
        <v>500</v>
      </c>
      <c r="G35" s="40">
        <f t="shared" si="0"/>
        <v>100</v>
      </c>
    </row>
    <row r="36" spans="1:7" ht="12.75">
      <c r="A36" s="53"/>
      <c r="B36" s="22"/>
      <c r="C36" s="40"/>
      <c r="D36" s="40"/>
      <c r="E36" s="40"/>
      <c r="F36" s="40"/>
      <c r="G36" s="31"/>
    </row>
    <row r="37" spans="1:7" ht="12.75">
      <c r="A37" s="28"/>
      <c r="B37" s="22"/>
      <c r="C37" s="22"/>
      <c r="D37" s="22"/>
      <c r="E37" s="22"/>
      <c r="F37" s="22"/>
      <c r="G37" s="31"/>
    </row>
    <row r="38" spans="1:7" ht="12.75">
      <c r="A38" s="70">
        <v>72</v>
      </c>
      <c r="B38" s="65" t="s">
        <v>4</v>
      </c>
      <c r="C38" s="66">
        <f>SUM(C41+C48+C91+C94)</f>
        <v>1526000</v>
      </c>
      <c r="D38" s="66">
        <f>SUM(D41+D48+D91+D94)</f>
        <v>922067.88</v>
      </c>
      <c r="E38" s="66">
        <f>SUM(E41+E48+E91+E94)</f>
        <v>-92141</v>
      </c>
      <c r="F38" s="66">
        <f>SUM(F41+F48+F91+F94)</f>
        <v>1433859</v>
      </c>
      <c r="G38" s="66">
        <f t="shared" si="0"/>
        <v>93.96192660550459</v>
      </c>
    </row>
    <row r="39" spans="1:7" ht="12.75">
      <c r="A39" s="58"/>
      <c r="B39" s="35"/>
      <c r="C39" s="31"/>
      <c r="D39" s="31"/>
      <c r="E39" s="31"/>
      <c r="F39" s="31"/>
      <c r="G39" s="31"/>
    </row>
    <row r="40" spans="1:7" ht="12.75">
      <c r="A40" s="63">
        <v>721</v>
      </c>
      <c r="B40" s="61" t="s">
        <v>73</v>
      </c>
      <c r="C40" s="62"/>
      <c r="D40" s="62"/>
      <c r="E40" s="62"/>
      <c r="F40" s="62"/>
      <c r="G40" s="62"/>
    </row>
    <row r="41" spans="1:7" ht="12.75">
      <c r="A41" s="63"/>
      <c r="B41" s="61" t="s">
        <v>74</v>
      </c>
      <c r="C41" s="62">
        <f>SUM(C42:C46)</f>
        <v>127200</v>
      </c>
      <c r="D41" s="62">
        <f>SUM(D42:D46)</f>
        <v>16885.679999999997</v>
      </c>
      <c r="E41" s="62">
        <f>SUM(E42:E46)</f>
        <v>-40000</v>
      </c>
      <c r="F41" s="62">
        <f>SUM(F42:F46)</f>
        <v>87200</v>
      </c>
      <c r="G41" s="62">
        <f t="shared" si="0"/>
        <v>68.55345911949685</v>
      </c>
    </row>
    <row r="42" spans="1:7" ht="12.75">
      <c r="A42" s="53">
        <v>721222</v>
      </c>
      <c r="B42" s="22" t="s">
        <v>5</v>
      </c>
      <c r="C42" s="40">
        <v>14000</v>
      </c>
      <c r="D42" s="40">
        <v>7704.4</v>
      </c>
      <c r="E42" s="40"/>
      <c r="F42" s="40">
        <f>SUM(C42+E42)</f>
        <v>14000</v>
      </c>
      <c r="G42" s="40">
        <f t="shared" si="0"/>
        <v>100</v>
      </c>
    </row>
    <row r="43" spans="1:7" ht="12.75">
      <c r="A43" s="53">
        <v>721222</v>
      </c>
      <c r="B43" s="22" t="s">
        <v>58</v>
      </c>
      <c r="C43" s="40">
        <v>13000</v>
      </c>
      <c r="D43" s="40">
        <v>5000</v>
      </c>
      <c r="E43" s="40"/>
      <c r="F43" s="40">
        <f>SUM(C43+E43)</f>
        <v>13000</v>
      </c>
      <c r="G43" s="40">
        <f t="shared" si="0"/>
        <v>100</v>
      </c>
    </row>
    <row r="44" spans="1:7" ht="12.75">
      <c r="A44" s="53">
        <v>721223</v>
      </c>
      <c r="B44" s="22" t="s">
        <v>26</v>
      </c>
      <c r="C44" s="40">
        <v>100000</v>
      </c>
      <c r="D44" s="40">
        <v>4179.86</v>
      </c>
      <c r="E44" s="40">
        <v>-40000</v>
      </c>
      <c r="F44" s="40">
        <f>SUM(C44+E44)</f>
        <v>60000</v>
      </c>
      <c r="G44" s="40">
        <f t="shared" si="0"/>
        <v>60</v>
      </c>
    </row>
    <row r="45" spans="1:7" ht="12.75">
      <c r="A45" s="53">
        <v>721311</v>
      </c>
      <c r="B45" s="22" t="s">
        <v>414</v>
      </c>
      <c r="C45" s="40">
        <v>100</v>
      </c>
      <c r="D45" s="40"/>
      <c r="E45" s="40"/>
      <c r="F45" s="40">
        <f>SUM(C45+E45)</f>
        <v>100</v>
      </c>
      <c r="G45" s="40">
        <f t="shared" si="0"/>
        <v>100</v>
      </c>
    </row>
    <row r="46" spans="1:7" ht="12.75">
      <c r="A46" s="53">
        <v>721312</v>
      </c>
      <c r="B46" s="22" t="s">
        <v>415</v>
      </c>
      <c r="C46" s="40">
        <v>100</v>
      </c>
      <c r="D46" s="40">
        <v>1.42</v>
      </c>
      <c r="E46" s="40"/>
      <c r="F46" s="40">
        <f>SUM(C46+E46)</f>
        <v>100</v>
      </c>
      <c r="G46" s="40">
        <f t="shared" si="0"/>
        <v>100</v>
      </c>
    </row>
    <row r="47" spans="1:7" ht="12.75">
      <c r="A47" s="28"/>
      <c r="B47" s="22"/>
      <c r="C47" s="40"/>
      <c r="D47" s="40"/>
      <c r="E47" s="40"/>
      <c r="F47" s="40"/>
      <c r="G47" s="31"/>
    </row>
    <row r="48" spans="1:7" s="73" customFormat="1" ht="12.75">
      <c r="A48" s="63">
        <v>722</v>
      </c>
      <c r="B48" s="61" t="s">
        <v>75</v>
      </c>
      <c r="C48" s="62">
        <f>SUM(C49+C53+C65+C84)</f>
        <v>1378800</v>
      </c>
      <c r="D48" s="62">
        <f>SUM(D49+D53+D65+D84)</f>
        <v>892577.2799999999</v>
      </c>
      <c r="E48" s="62">
        <f>SUM(E49+E53+E65+E84)</f>
        <v>-60841</v>
      </c>
      <c r="F48" s="62">
        <f>SUM(F49+F53+F65+F84)</f>
        <v>1317959</v>
      </c>
      <c r="G48" s="62">
        <f t="shared" si="0"/>
        <v>95.58739483608936</v>
      </c>
    </row>
    <row r="49" spans="1:7" ht="12.75">
      <c r="A49" s="118">
        <v>7221</v>
      </c>
      <c r="B49" s="119" t="s">
        <v>43</v>
      </c>
      <c r="C49" s="120">
        <f>SUM(C50:C51)</f>
        <v>70000</v>
      </c>
      <c r="D49" s="120">
        <f>SUM(D50:D51)</f>
        <v>47194.14</v>
      </c>
      <c r="E49" s="120">
        <f>SUM(E50:E51)</f>
        <v>100</v>
      </c>
      <c r="F49" s="120">
        <f>SUM(F50:F51)</f>
        <v>70100</v>
      </c>
      <c r="G49" s="120">
        <f t="shared" si="0"/>
        <v>100.14285714285714</v>
      </c>
    </row>
    <row r="50" spans="1:7" ht="12.75">
      <c r="A50" s="53">
        <v>722118</v>
      </c>
      <c r="B50" s="22" t="s">
        <v>460</v>
      </c>
      <c r="C50" s="40"/>
      <c r="D50" s="40">
        <v>67.9</v>
      </c>
      <c r="E50" s="40">
        <v>100</v>
      </c>
      <c r="F50" s="40">
        <f>SUM(C50+E50)</f>
        <v>100</v>
      </c>
      <c r="G50" s="40">
        <v>0</v>
      </c>
    </row>
    <row r="51" spans="1:7" ht="12.75">
      <c r="A51" s="53">
        <v>722121</v>
      </c>
      <c r="B51" s="22" t="s">
        <v>6</v>
      </c>
      <c r="C51" s="40">
        <v>70000</v>
      </c>
      <c r="D51" s="40">
        <v>47126.24</v>
      </c>
      <c r="E51" s="40"/>
      <c r="F51" s="40">
        <f>SUM(C51+E51)</f>
        <v>70000</v>
      </c>
      <c r="G51" s="40">
        <f t="shared" si="0"/>
        <v>100</v>
      </c>
    </row>
    <row r="52" spans="1:7" ht="12.75">
      <c r="A52" s="28"/>
      <c r="B52" s="22"/>
      <c r="C52" s="40"/>
      <c r="D52" s="40"/>
      <c r="E52" s="40"/>
      <c r="F52" s="40"/>
      <c r="G52" s="31"/>
    </row>
    <row r="53" spans="1:7" ht="12.75">
      <c r="A53" s="118">
        <v>7223</v>
      </c>
      <c r="B53" s="119" t="s">
        <v>37</v>
      </c>
      <c r="C53" s="120">
        <f>SUM(C54:C63)</f>
        <v>160600</v>
      </c>
      <c r="D53" s="120">
        <f>SUM(D54:D63)</f>
        <v>124096.90000000001</v>
      </c>
      <c r="E53" s="120">
        <f>SUM(E54:E63)</f>
        <v>-4541</v>
      </c>
      <c r="F53" s="120">
        <f>SUM(F54:F63)</f>
        <v>156059</v>
      </c>
      <c r="G53" s="120">
        <f t="shared" si="0"/>
        <v>97.17247820672478</v>
      </c>
    </row>
    <row r="54" spans="1:7" ht="12.75">
      <c r="A54" s="53">
        <v>722312</v>
      </c>
      <c r="B54" s="22" t="s">
        <v>7</v>
      </c>
      <c r="C54" s="40">
        <v>120000</v>
      </c>
      <c r="D54" s="40">
        <v>108195.86</v>
      </c>
      <c r="E54" s="40">
        <v>10000</v>
      </c>
      <c r="F54" s="40">
        <f aca="true" t="shared" si="1" ref="F54:F63">SUM(C54+E54)</f>
        <v>130000</v>
      </c>
      <c r="G54" s="40">
        <f t="shared" si="0"/>
        <v>108.33333333333333</v>
      </c>
    </row>
    <row r="55" spans="1:7" ht="12.75">
      <c r="A55" s="53">
        <v>722313</v>
      </c>
      <c r="B55" s="22" t="s">
        <v>439</v>
      </c>
      <c r="C55" s="40">
        <v>100</v>
      </c>
      <c r="D55" s="40"/>
      <c r="E55" s="40"/>
      <c r="F55" s="40">
        <f t="shared" si="1"/>
        <v>100</v>
      </c>
      <c r="G55" s="40">
        <f t="shared" si="0"/>
        <v>100</v>
      </c>
    </row>
    <row r="56" spans="1:7" ht="12.75">
      <c r="A56" s="53">
        <v>722314</v>
      </c>
      <c r="B56" s="22" t="s">
        <v>44</v>
      </c>
      <c r="C56" s="40">
        <v>2000</v>
      </c>
      <c r="D56" s="40">
        <v>1738</v>
      </c>
      <c r="E56" s="40"/>
      <c r="F56" s="40">
        <f t="shared" si="1"/>
        <v>2000</v>
      </c>
      <c r="G56" s="40">
        <f t="shared" si="0"/>
        <v>100</v>
      </c>
    </row>
    <row r="57" spans="1:7" ht="12.75">
      <c r="A57" s="53">
        <v>722315</v>
      </c>
      <c r="B57" s="22" t="s">
        <v>45</v>
      </c>
      <c r="C57" s="40">
        <v>500</v>
      </c>
      <c r="D57" s="40"/>
      <c r="E57" s="40"/>
      <c r="F57" s="40">
        <f t="shared" si="1"/>
        <v>500</v>
      </c>
      <c r="G57" s="40">
        <f t="shared" si="0"/>
        <v>100</v>
      </c>
    </row>
    <row r="58" spans="1:7" ht="12.75">
      <c r="A58" s="53">
        <v>722316</v>
      </c>
      <c r="B58" s="22" t="s">
        <v>46</v>
      </c>
      <c r="C58" s="40">
        <v>1500</v>
      </c>
      <c r="D58" s="40">
        <v>625</v>
      </c>
      <c r="E58" s="40"/>
      <c r="F58" s="40">
        <f t="shared" si="1"/>
        <v>1500</v>
      </c>
      <c r="G58" s="40">
        <f t="shared" si="0"/>
        <v>100</v>
      </c>
    </row>
    <row r="59" spans="1:7" ht="12.75">
      <c r="A59" s="53">
        <v>722317</v>
      </c>
      <c r="B59" s="22" t="s">
        <v>416</v>
      </c>
      <c r="C59" s="40">
        <v>500</v>
      </c>
      <c r="D59" s="40"/>
      <c r="E59" s="40"/>
      <c r="F59" s="40">
        <f t="shared" si="1"/>
        <v>500</v>
      </c>
      <c r="G59" s="40">
        <f t="shared" si="0"/>
        <v>100</v>
      </c>
    </row>
    <row r="60" spans="1:7" ht="12.75">
      <c r="A60" s="53">
        <v>722318</v>
      </c>
      <c r="B60" s="22" t="s">
        <v>28</v>
      </c>
      <c r="C60" s="40">
        <v>5000</v>
      </c>
      <c r="D60" s="40">
        <v>5832.3</v>
      </c>
      <c r="E60" s="40">
        <v>3000</v>
      </c>
      <c r="F60" s="40">
        <f t="shared" si="1"/>
        <v>8000</v>
      </c>
      <c r="G60" s="40">
        <f t="shared" si="0"/>
        <v>160</v>
      </c>
    </row>
    <row r="61" spans="1:7" ht="12.75">
      <c r="A61" s="53">
        <v>722319</v>
      </c>
      <c r="B61" s="22" t="s">
        <v>24</v>
      </c>
      <c r="C61" s="40">
        <v>11000</v>
      </c>
      <c r="D61" s="40">
        <v>3470.74</v>
      </c>
      <c r="E61" s="40">
        <v>-5000</v>
      </c>
      <c r="F61" s="40">
        <f t="shared" si="1"/>
        <v>6000</v>
      </c>
      <c r="G61" s="40">
        <f t="shared" si="0"/>
        <v>54.54545454545454</v>
      </c>
    </row>
    <row r="62" spans="1:7" ht="12.75">
      <c r="A62" s="53">
        <v>722391</v>
      </c>
      <c r="B62" s="22" t="s">
        <v>47</v>
      </c>
      <c r="C62" s="40">
        <v>5000</v>
      </c>
      <c r="D62" s="40">
        <v>2511</v>
      </c>
      <c r="E62" s="40">
        <v>-1000</v>
      </c>
      <c r="F62" s="40">
        <f t="shared" si="1"/>
        <v>4000</v>
      </c>
      <c r="G62" s="40">
        <f t="shared" si="0"/>
        <v>80</v>
      </c>
    </row>
    <row r="63" spans="1:7" ht="12.75">
      <c r="A63" s="53">
        <v>722396</v>
      </c>
      <c r="B63" s="22" t="s">
        <v>56</v>
      </c>
      <c r="C63" s="40">
        <v>15000</v>
      </c>
      <c r="D63" s="40">
        <v>1724</v>
      </c>
      <c r="E63" s="40">
        <v>-11541</v>
      </c>
      <c r="F63" s="40">
        <f t="shared" si="1"/>
        <v>3459</v>
      </c>
      <c r="G63" s="40">
        <f t="shared" si="0"/>
        <v>23.06</v>
      </c>
    </row>
    <row r="64" spans="1:7" ht="12.75">
      <c r="A64" s="28"/>
      <c r="B64" s="22"/>
      <c r="C64" s="22"/>
      <c r="D64" s="40"/>
      <c r="E64" s="40"/>
      <c r="F64" s="40"/>
      <c r="G64" s="31"/>
    </row>
    <row r="65" spans="1:7" ht="12.75">
      <c r="A65" s="118">
        <v>7224</v>
      </c>
      <c r="B65" s="119" t="s">
        <v>8</v>
      </c>
      <c r="C65" s="120">
        <f>SUM(C66:C82)</f>
        <v>944200</v>
      </c>
      <c r="D65" s="120">
        <f>SUM(D66:D82)</f>
        <v>565984.6499999999</v>
      </c>
      <c r="E65" s="120">
        <f>SUM(E66:E82)</f>
        <v>-54400</v>
      </c>
      <c r="F65" s="120">
        <f>SUM(F66:F82)</f>
        <v>889800</v>
      </c>
      <c r="G65" s="120">
        <f t="shared" si="0"/>
        <v>94.2385087905105</v>
      </c>
    </row>
    <row r="66" spans="1:7" ht="12.75">
      <c r="A66" s="53">
        <v>722411</v>
      </c>
      <c r="B66" s="22" t="s">
        <v>9</v>
      </c>
      <c r="C66" s="40">
        <v>140000</v>
      </c>
      <c r="D66" s="40">
        <v>5703.82</v>
      </c>
      <c r="E66" s="40">
        <v>-60000</v>
      </c>
      <c r="F66" s="40">
        <f aca="true" t="shared" si="2" ref="F66:F82">SUM(C66+E66)</f>
        <v>80000</v>
      </c>
      <c r="G66" s="40">
        <f t="shared" si="0"/>
        <v>57.14285714285714</v>
      </c>
    </row>
    <row r="67" spans="1:7" ht="12.75">
      <c r="A67" s="53">
        <v>722412</v>
      </c>
      <c r="B67" s="22" t="s">
        <v>10</v>
      </c>
      <c r="C67" s="40">
        <v>65000</v>
      </c>
      <c r="D67" s="40">
        <v>61463</v>
      </c>
      <c r="E67" s="40">
        <v>17000</v>
      </c>
      <c r="F67" s="40">
        <f t="shared" si="2"/>
        <v>82000</v>
      </c>
      <c r="G67" s="40">
        <f t="shared" si="0"/>
        <v>126.15384615384615</v>
      </c>
    </row>
    <row r="68" spans="1:7" ht="12.75">
      <c r="A68" s="53">
        <v>722424</v>
      </c>
      <c r="B68" s="22" t="s">
        <v>48</v>
      </c>
      <c r="C68" s="40">
        <v>5000</v>
      </c>
      <c r="D68" s="40">
        <v>42</v>
      </c>
      <c r="E68" s="40">
        <v>-4000</v>
      </c>
      <c r="F68" s="40">
        <f t="shared" si="2"/>
        <v>1000</v>
      </c>
      <c r="G68" s="40">
        <f t="shared" si="0"/>
        <v>20</v>
      </c>
    </row>
    <row r="69" spans="1:7" ht="12.75">
      <c r="A69" s="53">
        <v>722425</v>
      </c>
      <c r="B69" s="22" t="s">
        <v>11</v>
      </c>
      <c r="C69" s="40">
        <v>2000</v>
      </c>
      <c r="D69" s="40">
        <v>1279.67</v>
      </c>
      <c r="E69" s="40"/>
      <c r="F69" s="40">
        <f t="shared" si="2"/>
        <v>2000</v>
      </c>
      <c r="G69" s="40">
        <f t="shared" si="0"/>
        <v>100</v>
      </c>
    </row>
    <row r="70" spans="1:7" ht="12.75">
      <c r="A70" s="53">
        <v>722435</v>
      </c>
      <c r="B70" s="22" t="s">
        <v>20</v>
      </c>
      <c r="C70" s="40">
        <v>600000</v>
      </c>
      <c r="D70" s="40">
        <v>410000</v>
      </c>
      <c r="E70" s="40"/>
      <c r="F70" s="40">
        <f t="shared" si="2"/>
        <v>600000</v>
      </c>
      <c r="G70" s="40">
        <f t="shared" si="0"/>
        <v>100</v>
      </c>
    </row>
    <row r="71" spans="1:7" ht="12.75">
      <c r="A71" s="53">
        <v>722437</v>
      </c>
      <c r="B71" s="22" t="s">
        <v>64</v>
      </c>
      <c r="C71" s="40">
        <v>6000</v>
      </c>
      <c r="D71" s="40">
        <v>3470.99</v>
      </c>
      <c r="E71" s="40"/>
      <c r="F71" s="40">
        <f t="shared" si="2"/>
        <v>6000</v>
      </c>
      <c r="G71" s="40">
        <f aca="true" t="shared" si="3" ref="G71:G124">SUM(F71/C71*100)</f>
        <v>100</v>
      </c>
    </row>
    <row r="72" spans="1:7" ht="12.75">
      <c r="A72" s="53">
        <v>722442</v>
      </c>
      <c r="B72" s="22" t="s">
        <v>49</v>
      </c>
      <c r="C72" s="40">
        <v>3000</v>
      </c>
      <c r="D72" s="40">
        <v>587.62</v>
      </c>
      <c r="E72" s="40">
        <v>-2000</v>
      </c>
      <c r="F72" s="40">
        <f t="shared" si="2"/>
        <v>1000</v>
      </c>
      <c r="G72" s="40">
        <f t="shared" si="3"/>
        <v>33.33333333333333</v>
      </c>
    </row>
    <row r="73" spans="1:7" ht="12.75">
      <c r="A73" s="53">
        <v>722443</v>
      </c>
      <c r="B73" s="22" t="s">
        <v>29</v>
      </c>
      <c r="C73" s="40">
        <v>2000</v>
      </c>
      <c r="D73" s="40">
        <v>136.8</v>
      </c>
      <c r="E73" s="40">
        <v>-1500</v>
      </c>
      <c r="F73" s="40">
        <f t="shared" si="2"/>
        <v>500</v>
      </c>
      <c r="G73" s="40">
        <f t="shared" si="3"/>
        <v>25</v>
      </c>
    </row>
    <row r="74" spans="1:7" ht="12.75">
      <c r="A74" s="53">
        <v>722444</v>
      </c>
      <c r="B74" s="22" t="s">
        <v>50</v>
      </c>
      <c r="C74" s="40"/>
      <c r="D74" s="40">
        <v>5.76</v>
      </c>
      <c r="E74" s="40">
        <v>50</v>
      </c>
      <c r="F74" s="40">
        <f t="shared" si="2"/>
        <v>50</v>
      </c>
      <c r="G74" s="40">
        <v>0</v>
      </c>
    </row>
    <row r="75" spans="1:7" ht="12.75">
      <c r="A75" s="53">
        <v>722445</v>
      </c>
      <c r="B75" s="22" t="s">
        <v>459</v>
      </c>
      <c r="C75" s="40"/>
      <c r="D75" s="40">
        <v>5.76</v>
      </c>
      <c r="E75" s="40">
        <v>50</v>
      </c>
      <c r="F75" s="40">
        <f t="shared" si="2"/>
        <v>50</v>
      </c>
      <c r="G75" s="40">
        <v>0</v>
      </c>
    </row>
    <row r="76" spans="1:7" ht="12.75">
      <c r="A76" s="53">
        <v>722446</v>
      </c>
      <c r="B76" s="22" t="s">
        <v>66</v>
      </c>
      <c r="C76" s="40">
        <v>30000</v>
      </c>
      <c r="D76" s="40">
        <v>19626.78</v>
      </c>
      <c r="E76" s="40">
        <v>-3000</v>
      </c>
      <c r="F76" s="40">
        <f t="shared" si="2"/>
        <v>27000</v>
      </c>
      <c r="G76" s="40">
        <f t="shared" si="3"/>
        <v>90</v>
      </c>
    </row>
    <row r="77" spans="1:7" ht="12.75">
      <c r="A77" s="53">
        <v>722447</v>
      </c>
      <c r="B77" s="22" t="s">
        <v>51</v>
      </c>
      <c r="C77" s="40">
        <v>25000</v>
      </c>
      <c r="D77" s="40">
        <v>13836.8</v>
      </c>
      <c r="E77" s="40">
        <v>-5000</v>
      </c>
      <c r="F77" s="40">
        <f t="shared" si="2"/>
        <v>20000</v>
      </c>
      <c r="G77" s="40">
        <f t="shared" si="3"/>
        <v>80</v>
      </c>
    </row>
    <row r="78" spans="1:7" ht="12.75">
      <c r="A78" s="53">
        <v>722448</v>
      </c>
      <c r="B78" s="22" t="s">
        <v>30</v>
      </c>
      <c r="C78" s="40">
        <v>1000</v>
      </c>
      <c r="D78" s="40">
        <v>755.88</v>
      </c>
      <c r="E78" s="40"/>
      <c r="F78" s="40">
        <f t="shared" si="2"/>
        <v>1000</v>
      </c>
      <c r="G78" s="40">
        <f t="shared" si="3"/>
        <v>100</v>
      </c>
    </row>
    <row r="79" spans="1:7" ht="12.75">
      <c r="A79" s="53">
        <v>722461</v>
      </c>
      <c r="B79" s="22" t="s">
        <v>12</v>
      </c>
      <c r="C79" s="40">
        <v>100</v>
      </c>
      <c r="D79" s="40"/>
      <c r="E79" s="40"/>
      <c r="F79" s="40">
        <f t="shared" si="2"/>
        <v>100</v>
      </c>
      <c r="G79" s="40">
        <f t="shared" si="3"/>
        <v>100</v>
      </c>
    </row>
    <row r="80" spans="1:7" ht="12.75">
      <c r="A80" s="53">
        <v>722464</v>
      </c>
      <c r="B80" s="22" t="s">
        <v>59</v>
      </c>
      <c r="C80" s="40">
        <v>100</v>
      </c>
      <c r="D80" s="40"/>
      <c r="E80" s="40"/>
      <c r="F80" s="40">
        <f t="shared" si="2"/>
        <v>100</v>
      </c>
      <c r="G80" s="40">
        <f t="shared" si="3"/>
        <v>100</v>
      </c>
    </row>
    <row r="81" spans="1:7" ht="12.75">
      <c r="A81" s="53">
        <v>722467</v>
      </c>
      <c r="B81" s="22" t="s">
        <v>31</v>
      </c>
      <c r="C81" s="40">
        <v>40000</v>
      </c>
      <c r="D81" s="40">
        <v>32519.07</v>
      </c>
      <c r="E81" s="40">
        <v>4000</v>
      </c>
      <c r="F81" s="40">
        <f t="shared" si="2"/>
        <v>44000</v>
      </c>
      <c r="G81" s="40">
        <f t="shared" si="3"/>
        <v>110.00000000000001</v>
      </c>
    </row>
    <row r="82" spans="1:7" ht="12.75">
      <c r="A82" s="53">
        <v>722491</v>
      </c>
      <c r="B82" s="22" t="s">
        <v>440</v>
      </c>
      <c r="C82" s="40">
        <v>25000</v>
      </c>
      <c r="D82" s="40">
        <v>16550.7</v>
      </c>
      <c r="E82" s="40"/>
      <c r="F82" s="40">
        <f t="shared" si="2"/>
        <v>25000</v>
      </c>
      <c r="G82" s="40">
        <f t="shared" si="3"/>
        <v>100</v>
      </c>
    </row>
    <row r="83" spans="1:7" ht="12.75">
      <c r="A83" s="28"/>
      <c r="B83" s="22"/>
      <c r="C83" s="40"/>
      <c r="D83" s="40"/>
      <c r="E83" s="40"/>
      <c r="F83" s="22"/>
      <c r="G83" s="31"/>
    </row>
    <row r="84" spans="1:7" ht="12.75">
      <c r="A84" s="118">
        <v>7225</v>
      </c>
      <c r="B84" s="119" t="s">
        <v>13</v>
      </c>
      <c r="C84" s="120">
        <f>SUM(C85:C89)</f>
        <v>204000</v>
      </c>
      <c r="D84" s="120">
        <f>SUM(D85:D89)</f>
        <v>155301.59</v>
      </c>
      <c r="E84" s="120">
        <f>SUM(E85:E89)</f>
        <v>-2000</v>
      </c>
      <c r="F84" s="120">
        <f>SUM(F85:F89)</f>
        <v>202000</v>
      </c>
      <c r="G84" s="120">
        <f t="shared" si="3"/>
        <v>99.01960784313727</v>
      </c>
    </row>
    <row r="85" spans="1:7" ht="12.75">
      <c r="A85" s="53">
        <v>722521</v>
      </c>
      <c r="B85" s="22" t="s">
        <v>14</v>
      </c>
      <c r="C85" s="40">
        <v>35000</v>
      </c>
      <c r="D85" s="40">
        <v>11901.89</v>
      </c>
      <c r="E85" s="40">
        <v>-18000</v>
      </c>
      <c r="F85" s="40">
        <f>SUM(C85+E85)</f>
        <v>17000</v>
      </c>
      <c r="G85" s="40">
        <f t="shared" si="3"/>
        <v>48.57142857142857</v>
      </c>
    </row>
    <row r="86" spans="1:7" ht="12.75">
      <c r="A86" s="53">
        <v>722591</v>
      </c>
      <c r="B86" s="22" t="s">
        <v>52</v>
      </c>
      <c r="C86" s="40">
        <v>28000</v>
      </c>
      <c r="D86" s="40">
        <v>23343.2</v>
      </c>
      <c r="E86" s="40">
        <v>2000</v>
      </c>
      <c r="F86" s="40">
        <f>SUM(C86+E86)</f>
        <v>30000</v>
      </c>
      <c r="G86" s="40">
        <f t="shared" si="3"/>
        <v>107.14285714285714</v>
      </c>
    </row>
    <row r="87" spans="1:7" ht="12.75">
      <c r="A87" s="53">
        <v>722591</v>
      </c>
      <c r="B87" s="22" t="s">
        <v>53</v>
      </c>
      <c r="C87" s="40">
        <v>115000</v>
      </c>
      <c r="D87" s="40">
        <v>87200.5</v>
      </c>
      <c r="E87" s="40">
        <v>3000</v>
      </c>
      <c r="F87" s="40">
        <f>SUM(C87+E87)</f>
        <v>118000</v>
      </c>
      <c r="G87" s="40">
        <f t="shared" si="3"/>
        <v>102.60869565217392</v>
      </c>
    </row>
    <row r="88" spans="1:7" ht="12.75">
      <c r="A88" s="53">
        <v>722591</v>
      </c>
      <c r="B88" s="22" t="s">
        <v>54</v>
      </c>
      <c r="C88" s="40">
        <v>24000</v>
      </c>
      <c r="D88" s="40">
        <v>31206</v>
      </c>
      <c r="E88" s="40">
        <v>11000</v>
      </c>
      <c r="F88" s="40">
        <f>SUM(C88+E88)</f>
        <v>35000</v>
      </c>
      <c r="G88" s="40">
        <f t="shared" si="3"/>
        <v>145.83333333333331</v>
      </c>
    </row>
    <row r="89" spans="1:7" ht="12.75">
      <c r="A89" s="53">
        <v>722591</v>
      </c>
      <c r="B89" s="22" t="s">
        <v>55</v>
      </c>
      <c r="C89" s="40">
        <v>2000</v>
      </c>
      <c r="D89" s="40">
        <v>1650</v>
      </c>
      <c r="E89" s="40"/>
      <c r="F89" s="40">
        <f>SUM(C89+E89)</f>
        <v>2000</v>
      </c>
      <c r="G89" s="40">
        <f t="shared" si="3"/>
        <v>100</v>
      </c>
    </row>
    <row r="90" spans="1:7" ht="12.75">
      <c r="A90" s="28"/>
      <c r="B90" s="22"/>
      <c r="C90" s="40"/>
      <c r="D90" s="40"/>
      <c r="E90" s="40"/>
      <c r="F90" s="40"/>
      <c r="G90" s="31"/>
    </row>
    <row r="91" spans="1:7" ht="12.75">
      <c r="A91" s="63">
        <v>723</v>
      </c>
      <c r="B91" s="61" t="s">
        <v>15</v>
      </c>
      <c r="C91" s="62">
        <f>SUM(C92)</f>
        <v>500</v>
      </c>
      <c r="D91" s="62">
        <f>SUM(D92)</f>
        <v>750</v>
      </c>
      <c r="E91" s="62">
        <f>SUM(E92)</f>
        <v>500</v>
      </c>
      <c r="F91" s="62">
        <f>SUM(F92)</f>
        <v>1000</v>
      </c>
      <c r="G91" s="62">
        <f t="shared" si="3"/>
        <v>200</v>
      </c>
    </row>
    <row r="92" spans="1:7" ht="12.75">
      <c r="A92" s="53">
        <v>723121</v>
      </c>
      <c r="B92" s="22" t="s">
        <v>25</v>
      </c>
      <c r="C92" s="40">
        <v>500</v>
      </c>
      <c r="D92" s="40">
        <v>750</v>
      </c>
      <c r="E92" s="40">
        <v>500</v>
      </c>
      <c r="F92" s="40">
        <f>SUM(C92+E92)</f>
        <v>1000</v>
      </c>
      <c r="G92" s="40">
        <f t="shared" si="3"/>
        <v>200</v>
      </c>
    </row>
    <row r="93" spans="1:7" ht="12.75">
      <c r="A93" s="28"/>
      <c r="B93" s="22"/>
      <c r="C93" s="22"/>
      <c r="D93" s="40"/>
      <c r="E93" s="40"/>
      <c r="F93" s="40"/>
      <c r="G93" s="31"/>
    </row>
    <row r="94" spans="1:7" ht="12.75">
      <c r="A94" s="63">
        <v>729</v>
      </c>
      <c r="B94" s="61" t="s">
        <v>16</v>
      </c>
      <c r="C94" s="62">
        <f>SUM(C95:C98)</f>
        <v>19500</v>
      </c>
      <c r="D94" s="62">
        <f>SUM(D95:D98)</f>
        <v>11854.92</v>
      </c>
      <c r="E94" s="62">
        <f>SUM(E95:E98)</f>
        <v>8200</v>
      </c>
      <c r="F94" s="62">
        <f>SUM(F95:F98)</f>
        <v>27700</v>
      </c>
      <c r="G94" s="62">
        <f t="shared" si="3"/>
        <v>142.05128205128204</v>
      </c>
    </row>
    <row r="95" spans="1:7" ht="12.75">
      <c r="A95" s="53">
        <v>729124</v>
      </c>
      <c r="B95" s="22" t="s">
        <v>432</v>
      </c>
      <c r="C95" s="40">
        <v>15000</v>
      </c>
      <c r="D95" s="40">
        <v>1451.08</v>
      </c>
      <c r="E95" s="40">
        <v>-10000</v>
      </c>
      <c r="F95" s="40">
        <f>SUM(C95+E95)</f>
        <v>5000</v>
      </c>
      <c r="G95" s="40">
        <f t="shared" si="3"/>
        <v>33.33333333333333</v>
      </c>
    </row>
    <row r="96" spans="1:7" ht="12.75">
      <c r="A96" s="53">
        <v>729124</v>
      </c>
      <c r="B96" s="22" t="s">
        <v>487</v>
      </c>
      <c r="C96" s="40"/>
      <c r="D96" s="40">
        <v>5946.16</v>
      </c>
      <c r="E96" s="40">
        <v>15000</v>
      </c>
      <c r="F96" s="40">
        <f>SUM(C96+E96)</f>
        <v>15000</v>
      </c>
      <c r="G96" s="40">
        <v>0</v>
      </c>
    </row>
    <row r="97" spans="1:7" ht="12.75">
      <c r="A97" s="53">
        <v>729124</v>
      </c>
      <c r="B97" s="22" t="s">
        <v>60</v>
      </c>
      <c r="C97" s="40"/>
      <c r="D97" s="40"/>
      <c r="E97" s="40"/>
      <c r="F97" s="40">
        <f>SUM(C97+E97)</f>
        <v>0</v>
      </c>
      <c r="G97" s="40">
        <v>0</v>
      </c>
    </row>
    <row r="98" spans="1:7" ht="12.75">
      <c r="A98" s="53">
        <v>729124</v>
      </c>
      <c r="B98" s="22" t="s">
        <v>441</v>
      </c>
      <c r="C98" s="40">
        <v>4500</v>
      </c>
      <c r="D98" s="40">
        <v>4457.68</v>
      </c>
      <c r="E98" s="40">
        <v>3200</v>
      </c>
      <c r="F98" s="40">
        <f>SUM(C98+E98)</f>
        <v>7700</v>
      </c>
      <c r="G98" s="40">
        <f t="shared" si="3"/>
        <v>171.11111111111111</v>
      </c>
    </row>
    <row r="99" spans="1:7" ht="12.75">
      <c r="A99" s="28"/>
      <c r="B99" s="22"/>
      <c r="C99" s="22"/>
      <c r="D99" s="40"/>
      <c r="E99" s="40"/>
      <c r="F99" s="40"/>
      <c r="G99" s="31"/>
    </row>
    <row r="100" spans="1:7" ht="12.75">
      <c r="A100" s="63">
        <v>731</v>
      </c>
      <c r="B100" s="61" t="s">
        <v>32</v>
      </c>
      <c r="C100" s="62">
        <f>SUM(C101:C101)</f>
        <v>15000</v>
      </c>
      <c r="D100" s="62">
        <f>SUM(D101:D101)</f>
        <v>0</v>
      </c>
      <c r="E100" s="62">
        <f>SUM(E101:E101)</f>
        <v>-15000</v>
      </c>
      <c r="F100" s="62">
        <f>SUM(F101:F101)</f>
        <v>0</v>
      </c>
      <c r="G100" s="62">
        <f t="shared" si="3"/>
        <v>0</v>
      </c>
    </row>
    <row r="101" spans="1:7" ht="12.75">
      <c r="A101" s="28">
        <v>731220</v>
      </c>
      <c r="B101" s="22" t="s">
        <v>431</v>
      </c>
      <c r="C101" s="40">
        <v>15000</v>
      </c>
      <c r="D101" s="40"/>
      <c r="E101" s="40">
        <v>-15000</v>
      </c>
      <c r="F101" s="40"/>
      <c r="G101" s="40">
        <f t="shared" si="3"/>
        <v>0</v>
      </c>
    </row>
    <row r="102" spans="1:7" ht="12.75">
      <c r="A102" s="28"/>
      <c r="B102" s="22"/>
      <c r="C102" s="40"/>
      <c r="D102" s="40"/>
      <c r="E102" s="40"/>
      <c r="F102" s="40"/>
      <c r="G102" s="31"/>
    </row>
    <row r="103" spans="1:7" s="73" customFormat="1" ht="12.75">
      <c r="A103" s="128">
        <v>78</v>
      </c>
      <c r="B103" s="126" t="s">
        <v>76</v>
      </c>
      <c r="C103" s="127">
        <f>SUM(C104)</f>
        <v>328300</v>
      </c>
      <c r="D103" s="127">
        <f>SUM(D104)</f>
        <v>285814.29000000004</v>
      </c>
      <c r="E103" s="127">
        <f>SUM(E104)</f>
        <v>51441</v>
      </c>
      <c r="F103" s="127">
        <f>SUM(F104)</f>
        <v>379741</v>
      </c>
      <c r="G103" s="127">
        <f t="shared" si="3"/>
        <v>115.66890039597928</v>
      </c>
    </row>
    <row r="104" spans="1:7" ht="12.75">
      <c r="A104" s="30">
        <v>781</v>
      </c>
      <c r="B104" s="35" t="s">
        <v>77</v>
      </c>
      <c r="C104" s="31">
        <f>SUM(C105:C108)</f>
        <v>328300</v>
      </c>
      <c r="D104" s="31">
        <f>SUM(D105:D108)</f>
        <v>285814.29000000004</v>
      </c>
      <c r="E104" s="31">
        <f>SUM(E105:E108)</f>
        <v>51441</v>
      </c>
      <c r="F104" s="31">
        <f>SUM(F105:F108)</f>
        <v>379741</v>
      </c>
      <c r="G104" s="31">
        <f t="shared" si="3"/>
        <v>115.66890039597928</v>
      </c>
    </row>
    <row r="105" spans="1:7" ht="12.75">
      <c r="A105" s="28">
        <v>781300</v>
      </c>
      <c r="B105" s="22" t="s">
        <v>470</v>
      </c>
      <c r="C105" s="40"/>
      <c r="D105" s="40">
        <v>32012.12</v>
      </c>
      <c r="E105" s="40">
        <v>32013</v>
      </c>
      <c r="F105" s="40">
        <f>SUM(C105+E105)</f>
        <v>32013</v>
      </c>
      <c r="G105" s="40">
        <v>0</v>
      </c>
    </row>
    <row r="106" spans="1:7" ht="12.75">
      <c r="A106" s="28">
        <v>781300</v>
      </c>
      <c r="B106" s="22" t="s">
        <v>61</v>
      </c>
      <c r="C106" s="40">
        <v>327000</v>
      </c>
      <c r="D106" s="40">
        <v>248074.17</v>
      </c>
      <c r="E106" s="40">
        <v>15000</v>
      </c>
      <c r="F106" s="31">
        <f>SUM(C106+E106)</f>
        <v>342000</v>
      </c>
      <c r="G106" s="40">
        <f t="shared" si="3"/>
        <v>104.58715596330275</v>
      </c>
    </row>
    <row r="107" spans="1:7" ht="12.75">
      <c r="A107" s="28">
        <v>781300</v>
      </c>
      <c r="B107" s="22" t="s">
        <v>364</v>
      </c>
      <c r="C107" s="40"/>
      <c r="D107" s="40">
        <v>5728</v>
      </c>
      <c r="E107" s="40">
        <v>5728</v>
      </c>
      <c r="F107" s="40">
        <f>SUM(C107+E107)</f>
        <v>5728</v>
      </c>
      <c r="G107" s="40">
        <v>0</v>
      </c>
    </row>
    <row r="108" spans="1:7" ht="12.75">
      <c r="A108" s="28">
        <v>781300</v>
      </c>
      <c r="B108" s="22" t="s">
        <v>365</v>
      </c>
      <c r="C108" s="40">
        <v>1300</v>
      </c>
      <c r="D108" s="40"/>
      <c r="E108" s="40">
        <v>-1300</v>
      </c>
      <c r="F108" s="40">
        <f>SUM(C108+E108)</f>
        <v>0</v>
      </c>
      <c r="G108" s="40">
        <f>SUM(F108/C108*100)</f>
        <v>0</v>
      </c>
    </row>
    <row r="109" spans="1:7" ht="12.75">
      <c r="A109" s="28"/>
      <c r="B109" s="22"/>
      <c r="C109" s="40"/>
      <c r="D109" s="40"/>
      <c r="E109" s="40"/>
      <c r="F109" s="40"/>
      <c r="G109" s="40"/>
    </row>
    <row r="110" spans="1:7" ht="12.75">
      <c r="A110" s="65" t="s">
        <v>33</v>
      </c>
      <c r="B110" s="71"/>
      <c r="C110" s="66">
        <f>SUM(C112)</f>
        <v>477000</v>
      </c>
      <c r="D110" s="66">
        <f>SUM(D112)</f>
        <v>98466.11</v>
      </c>
      <c r="E110" s="66">
        <f>SUM(E112)</f>
        <v>-190000</v>
      </c>
      <c r="F110" s="66">
        <f>SUM(F112)</f>
        <v>287000</v>
      </c>
      <c r="G110" s="66">
        <f t="shared" si="3"/>
        <v>60.167714884696025</v>
      </c>
    </row>
    <row r="111" spans="1:7" ht="12.75">
      <c r="A111" s="58"/>
      <c r="B111" s="35"/>
      <c r="C111" s="31"/>
      <c r="D111" s="31"/>
      <c r="E111" s="31"/>
      <c r="F111" s="31"/>
      <c r="G111" s="31"/>
    </row>
    <row r="112" spans="1:7" ht="12.75">
      <c r="A112" s="128">
        <v>81</v>
      </c>
      <c r="B112" s="126" t="s">
        <v>78</v>
      </c>
      <c r="C112" s="127">
        <f>SUM(C113+C116+C119)</f>
        <v>477000</v>
      </c>
      <c r="D112" s="127">
        <f>SUM(D113+D116+D119)</f>
        <v>98466.11</v>
      </c>
      <c r="E112" s="127">
        <f>SUM(E113+E116+E119)</f>
        <v>-190000</v>
      </c>
      <c r="F112" s="127">
        <f>SUM(F113+F116+F119)</f>
        <v>287000</v>
      </c>
      <c r="G112" s="127">
        <f t="shared" si="3"/>
        <v>60.167714884696025</v>
      </c>
    </row>
    <row r="113" spans="1:7" ht="12.75">
      <c r="A113" s="63">
        <v>813</v>
      </c>
      <c r="B113" s="61" t="s">
        <v>67</v>
      </c>
      <c r="C113" s="62">
        <f>SUM(C114)</f>
        <v>0</v>
      </c>
      <c r="D113" s="62">
        <f>SUM(D114)</f>
        <v>5005</v>
      </c>
      <c r="E113" s="62">
        <f>SUM(E114)</f>
        <v>10000</v>
      </c>
      <c r="F113" s="62">
        <f>SUM(F114)</f>
        <v>10000</v>
      </c>
      <c r="G113" s="62">
        <v>0</v>
      </c>
    </row>
    <row r="114" spans="1:7" ht="12.75">
      <c r="A114" s="53">
        <v>813100</v>
      </c>
      <c r="B114" s="22" t="s">
        <v>68</v>
      </c>
      <c r="C114" s="40"/>
      <c r="D114" s="40">
        <v>5005</v>
      </c>
      <c r="E114" s="40">
        <v>10000</v>
      </c>
      <c r="F114" s="40">
        <f>SUM(C114+E114)</f>
        <v>10000</v>
      </c>
      <c r="G114" s="40">
        <v>0</v>
      </c>
    </row>
    <row r="115" spans="1:7" ht="12.75">
      <c r="A115" s="28"/>
      <c r="B115" s="22"/>
      <c r="C115" s="22"/>
      <c r="D115" s="22"/>
      <c r="E115" s="22"/>
      <c r="F115" s="22"/>
      <c r="G115" s="31"/>
    </row>
    <row r="116" spans="1:7" ht="12.75">
      <c r="A116" s="63">
        <v>816</v>
      </c>
      <c r="B116" s="61" t="s">
        <v>65</v>
      </c>
      <c r="C116" s="62">
        <f>SUM(C117)</f>
        <v>7000</v>
      </c>
      <c r="D116" s="62">
        <f>SUM(D117)</f>
        <v>1678</v>
      </c>
      <c r="E116" s="62">
        <f>SUM(E117)</f>
        <v>0</v>
      </c>
      <c r="F116" s="62">
        <f>SUM(F117)</f>
        <v>7000</v>
      </c>
      <c r="G116" s="62">
        <f t="shared" si="3"/>
        <v>100</v>
      </c>
    </row>
    <row r="117" spans="1:7" ht="12.75">
      <c r="A117" s="28">
        <v>816100</v>
      </c>
      <c r="B117" s="22" t="s">
        <v>62</v>
      </c>
      <c r="C117" s="40">
        <v>7000</v>
      </c>
      <c r="D117" s="40">
        <v>1678</v>
      </c>
      <c r="E117" s="40"/>
      <c r="F117" s="40">
        <f>SUM(C117+E117)</f>
        <v>7000</v>
      </c>
      <c r="G117" s="40">
        <f t="shared" si="3"/>
        <v>100</v>
      </c>
    </row>
    <row r="118" spans="1:7" ht="12.75">
      <c r="A118" s="28"/>
      <c r="B118" s="22"/>
      <c r="C118" s="40"/>
      <c r="D118" s="40"/>
      <c r="E118" s="40"/>
      <c r="F118" s="40"/>
      <c r="G118" s="31"/>
    </row>
    <row r="119" spans="1:7" ht="12.75">
      <c r="A119" s="63">
        <v>817</v>
      </c>
      <c r="B119" s="61" t="s">
        <v>442</v>
      </c>
      <c r="C119" s="62">
        <f>SUM(C121)</f>
        <v>470000</v>
      </c>
      <c r="D119" s="62">
        <f>SUM(D121)</f>
        <v>91783.11</v>
      </c>
      <c r="E119" s="62">
        <f>SUM(E121)</f>
        <v>-200000</v>
      </c>
      <c r="F119" s="62">
        <f>SUM(F121)</f>
        <v>270000</v>
      </c>
      <c r="G119" s="62">
        <f t="shared" si="3"/>
        <v>57.446808510638306</v>
      </c>
    </row>
    <row r="120" spans="1:7" ht="12.75">
      <c r="A120" s="28">
        <v>817100</v>
      </c>
      <c r="B120" s="22" t="s">
        <v>443</v>
      </c>
      <c r="C120" s="40"/>
      <c r="D120" s="40"/>
      <c r="E120" s="40"/>
      <c r="F120" s="40"/>
      <c r="G120" s="40"/>
    </row>
    <row r="121" spans="1:7" ht="12.75">
      <c r="A121" s="28"/>
      <c r="B121" s="22" t="s">
        <v>444</v>
      </c>
      <c r="C121" s="40">
        <v>470000</v>
      </c>
      <c r="D121" s="40">
        <v>91783.11</v>
      </c>
      <c r="E121" s="40">
        <v>-200000</v>
      </c>
      <c r="F121" s="40">
        <f>SUM(C121+E121)</f>
        <v>270000</v>
      </c>
      <c r="G121" s="40">
        <f t="shared" si="3"/>
        <v>57.446808510638306</v>
      </c>
    </row>
    <row r="122" spans="1:7" ht="12.75" customHeight="1">
      <c r="A122" s="22"/>
      <c r="B122" s="22"/>
      <c r="C122" s="22"/>
      <c r="D122" s="22"/>
      <c r="E122" s="22"/>
      <c r="F122" s="22"/>
      <c r="G122" s="31"/>
    </row>
    <row r="123" spans="1:7" ht="12.75">
      <c r="A123" s="74" t="s">
        <v>398</v>
      </c>
      <c r="B123" s="74"/>
      <c r="C123" s="75"/>
      <c r="D123" s="76"/>
      <c r="E123" s="77"/>
      <c r="F123" s="76"/>
      <c r="G123" s="78"/>
    </row>
    <row r="124" spans="1:7" ht="13.5" thickBot="1">
      <c r="A124" s="79" t="s">
        <v>399</v>
      </c>
      <c r="B124" s="79"/>
      <c r="C124" s="80">
        <f>SUM(C8+C110)</f>
        <v>7588000</v>
      </c>
      <c r="D124" s="81">
        <f>SUM(D8+D110)</f>
        <v>5437215.550000001</v>
      </c>
      <c r="E124" s="80">
        <f>SUM(E8+E110)</f>
        <v>97000</v>
      </c>
      <c r="F124" s="81">
        <f>SUM(F8+F110)</f>
        <v>7685000</v>
      </c>
      <c r="G124" s="80">
        <f t="shared" si="3"/>
        <v>101.27833421191355</v>
      </c>
    </row>
    <row r="125" spans="3:7" ht="12.75">
      <c r="C125" s="3"/>
      <c r="D125" s="4"/>
      <c r="E125" s="4"/>
      <c r="F125" s="4"/>
      <c r="G125" s="4"/>
    </row>
    <row r="126" ht="12.75">
      <c r="C126" s="8"/>
    </row>
    <row r="128" spans="4:5" ht="12.75">
      <c r="D128" s="8"/>
      <c r="E128" s="8"/>
    </row>
    <row r="129" ht="12.75">
      <c r="D129" s="8"/>
    </row>
    <row r="130" ht="12.75">
      <c r="F130" s="8"/>
    </row>
    <row r="131" ht="12.75">
      <c r="F131" s="8"/>
    </row>
  </sheetData>
  <sheetProtection/>
  <printOptions/>
  <pageMargins left="0.75" right="0.5" top="0.5" bottom="0.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4" sqref="A4:G6"/>
    </sheetView>
  </sheetViews>
  <sheetFormatPr defaultColWidth="9.140625" defaultRowHeight="12.75"/>
  <cols>
    <col min="1" max="1" width="7.140625" style="5" customWidth="1"/>
    <col min="2" max="2" width="60.421875" style="5" customWidth="1"/>
    <col min="3" max="3" width="12.421875" style="5" customWidth="1"/>
    <col min="4" max="6" width="12.7109375" style="5" customWidth="1"/>
    <col min="7" max="7" width="8.421875" style="5" customWidth="1"/>
    <col min="8" max="16384" width="9.140625" style="5" customWidth="1"/>
  </cols>
  <sheetData>
    <row r="1" ht="12.75">
      <c r="A1" s="6" t="s">
        <v>410</v>
      </c>
    </row>
    <row r="2" spans="2:7" ht="12.75">
      <c r="B2" s="6" t="s">
        <v>436</v>
      </c>
      <c r="C2" s="6"/>
      <c r="D2" s="6"/>
      <c r="E2" s="6"/>
      <c r="F2" s="6"/>
      <c r="G2" s="6"/>
    </row>
    <row r="3" spans="1:7" ht="13.5" thickBot="1">
      <c r="A3" s="11"/>
      <c r="B3" s="11"/>
      <c r="C3" s="11"/>
      <c r="D3" s="11"/>
      <c r="E3" s="11"/>
      <c r="F3" s="12"/>
      <c r="G3" s="11"/>
    </row>
    <row r="4" spans="1:7" ht="12.75">
      <c r="A4" s="132" t="s">
        <v>493</v>
      </c>
      <c r="B4" s="131"/>
      <c r="C4" s="101" t="s">
        <v>22</v>
      </c>
      <c r="D4" s="102" t="s">
        <v>69</v>
      </c>
      <c r="E4" s="101" t="s">
        <v>465</v>
      </c>
      <c r="F4" s="102" t="s">
        <v>467</v>
      </c>
      <c r="G4" s="101" t="s">
        <v>23</v>
      </c>
    </row>
    <row r="5" spans="1:7" ht="13.5" thickBot="1">
      <c r="A5" s="106" t="s">
        <v>35</v>
      </c>
      <c r="B5" s="107" t="s">
        <v>17</v>
      </c>
      <c r="C5" s="106">
        <v>2015</v>
      </c>
      <c r="D5" s="107" t="s">
        <v>464</v>
      </c>
      <c r="E5" s="106" t="s">
        <v>466</v>
      </c>
      <c r="F5" s="107">
        <v>2015</v>
      </c>
      <c r="G5" s="109" t="s">
        <v>468</v>
      </c>
    </row>
    <row r="6" spans="1:7" ht="11.25" customHeight="1">
      <c r="A6" s="114">
        <v>1</v>
      </c>
      <c r="B6" s="113">
        <v>2</v>
      </c>
      <c r="C6" s="114">
        <v>3</v>
      </c>
      <c r="D6" s="113">
        <v>4</v>
      </c>
      <c r="E6" s="114">
        <v>5</v>
      </c>
      <c r="F6" s="113">
        <v>6</v>
      </c>
      <c r="G6" s="114">
        <v>7</v>
      </c>
    </row>
    <row r="7" spans="1:7" ht="12.75">
      <c r="A7" s="58"/>
      <c r="B7" s="41"/>
      <c r="C7" s="59"/>
      <c r="D7" s="59"/>
      <c r="E7" s="59"/>
      <c r="F7" s="59"/>
      <c r="G7" s="59"/>
    </row>
    <row r="8" spans="1:7" ht="12.75">
      <c r="A8" s="70" t="s">
        <v>348</v>
      </c>
      <c r="B8" s="71"/>
      <c r="C8" s="82">
        <f>SUM(C10+C45)</f>
        <v>5954918.84</v>
      </c>
      <c r="D8" s="82">
        <f>SUM(D10+D45)</f>
        <v>4019553.34</v>
      </c>
      <c r="E8" s="83">
        <f>SUM(E10+E45)</f>
        <v>59853.31</v>
      </c>
      <c r="F8" s="82">
        <f>SUM(F10+F45)</f>
        <v>6014772.15</v>
      </c>
      <c r="G8" s="83">
        <f>SUM(F8/C8*100)</f>
        <v>101.00510706540547</v>
      </c>
    </row>
    <row r="9" spans="1:7" ht="12.75">
      <c r="A9" s="30"/>
      <c r="B9" s="22"/>
      <c r="C9" s="59"/>
      <c r="D9" s="59"/>
      <c r="E9" s="59"/>
      <c r="F9" s="59"/>
      <c r="G9" s="50"/>
    </row>
    <row r="10" spans="1:7" ht="12.75">
      <c r="A10" s="84">
        <v>41</v>
      </c>
      <c r="B10" s="84" t="s">
        <v>123</v>
      </c>
      <c r="C10" s="85">
        <f>SUM(C12+C16+C27+C33+C36+C39)</f>
        <v>5952118.84</v>
      </c>
      <c r="D10" s="85">
        <f>SUM(D12+D16+D27+D33+D36+D39)</f>
        <v>4019553.34</v>
      </c>
      <c r="E10" s="85">
        <f>SUM(E12+E16+E27+E33+E36+E39)</f>
        <v>62653.31</v>
      </c>
      <c r="F10" s="85">
        <f>SUM(F12+F16+F27+F33+F36+F39)</f>
        <v>6014772.15</v>
      </c>
      <c r="G10" s="86">
        <f aca="true" t="shared" si="0" ref="G10:G66">SUM(F10/C10*100)</f>
        <v>101.05262196008171</v>
      </c>
    </row>
    <row r="11" spans="1:7" ht="12.75">
      <c r="A11" s="30"/>
      <c r="B11" s="41"/>
      <c r="C11" s="59"/>
      <c r="D11" s="59"/>
      <c r="E11" s="59"/>
      <c r="F11" s="59"/>
      <c r="G11" s="50"/>
    </row>
    <row r="12" spans="1:7" ht="12.75">
      <c r="A12" s="30">
        <v>411</v>
      </c>
      <c r="B12" s="35" t="s">
        <v>91</v>
      </c>
      <c r="C12" s="31">
        <f>SUM(C13:C14)</f>
        <v>2265600</v>
      </c>
      <c r="D12" s="31">
        <f>SUM(D13:D14)</f>
        <v>1635258.22</v>
      </c>
      <c r="E12" s="31">
        <f>SUM(E13:E14)</f>
        <v>-13941</v>
      </c>
      <c r="F12" s="31">
        <f>SUM(F13:F14)</f>
        <v>2251659</v>
      </c>
      <c r="G12" s="50">
        <f t="shared" si="0"/>
        <v>99.38466631355932</v>
      </c>
    </row>
    <row r="13" spans="1:7" ht="12.75">
      <c r="A13" s="28">
        <v>411100</v>
      </c>
      <c r="B13" s="22" t="s">
        <v>178</v>
      </c>
      <c r="C13" s="40">
        <f>SUM('5-organizaciona'!E128+'5-organizaciona'!E311+'5-organizaciona'!E368)</f>
        <v>1778600</v>
      </c>
      <c r="D13" s="40">
        <f>SUM('5-organizaciona'!F128+'5-organizaciona'!F311+'5-organizaciona'!F368)</f>
        <v>1267065.51</v>
      </c>
      <c r="E13" s="40">
        <f>SUM('5-organizaciona'!G128+'5-organizaciona'!G311+'5-organizaciona'!G368)</f>
        <v>-12441</v>
      </c>
      <c r="F13" s="40">
        <f>SUM('5-organizaciona'!H128+'5-organizaciona'!H311+'5-organizaciona'!H368)</f>
        <v>1766159</v>
      </c>
      <c r="G13" s="60">
        <f t="shared" si="0"/>
        <v>99.3005172607669</v>
      </c>
    </row>
    <row r="14" spans="1:7" ht="12.75">
      <c r="A14" s="28">
        <v>411200</v>
      </c>
      <c r="B14" s="22" t="s">
        <v>180</v>
      </c>
      <c r="C14" s="40">
        <f>SUM('5-organizaciona'!E131+'5-organizaciona'!E314+'5-organizaciona'!E371+'5-organizaciona'!E405)</f>
        <v>487000</v>
      </c>
      <c r="D14" s="40">
        <f>SUM('5-organizaciona'!F131+'5-organizaciona'!F314+'5-organizaciona'!F371+'5-organizaciona'!F405)</f>
        <v>368192.71</v>
      </c>
      <c r="E14" s="40">
        <f>SUM('5-organizaciona'!G131+'5-organizaciona'!G314+'5-organizaciona'!G371+'5-organizaciona'!G405)</f>
        <v>-1500</v>
      </c>
      <c r="F14" s="40">
        <f>SUM('5-organizaciona'!H131+'5-organizaciona'!H314+'5-organizaciona'!H371+'5-organizaciona'!H405)</f>
        <v>485500</v>
      </c>
      <c r="G14" s="60">
        <f t="shared" si="0"/>
        <v>99.69199178644764</v>
      </c>
    </row>
    <row r="15" spans="1:7" ht="12.75">
      <c r="A15" s="28"/>
      <c r="B15" s="22"/>
      <c r="C15" s="22"/>
      <c r="D15" s="22"/>
      <c r="E15" s="22"/>
      <c r="F15" s="22"/>
      <c r="G15" s="50"/>
    </row>
    <row r="16" spans="1:7" ht="12.75">
      <c r="A16" s="30">
        <v>412</v>
      </c>
      <c r="B16" s="35" t="s">
        <v>92</v>
      </c>
      <c r="C16" s="31">
        <f>SUM(C17:C25)</f>
        <v>1535968.8399999999</v>
      </c>
      <c r="D16" s="31">
        <f>SUM(D17:D25)</f>
        <v>1003121.9299999999</v>
      </c>
      <c r="E16" s="31">
        <f>SUM(E17:E25)</f>
        <v>102374.31</v>
      </c>
      <c r="F16" s="31">
        <f>SUM(F17:F25)</f>
        <v>1638343.15</v>
      </c>
      <c r="G16" s="50">
        <f t="shared" si="0"/>
        <v>106.6651293524939</v>
      </c>
    </row>
    <row r="17" spans="1:7" ht="12.75">
      <c r="A17" s="28">
        <v>412100</v>
      </c>
      <c r="B17" s="22" t="s">
        <v>333</v>
      </c>
      <c r="C17" s="40">
        <f>SUM('5-organizaciona'!E135)</f>
        <v>11000</v>
      </c>
      <c r="D17" s="40">
        <f>SUM('5-organizaciona'!F135)</f>
        <v>7411.33</v>
      </c>
      <c r="E17" s="40">
        <f>SUM('5-organizaciona'!G135)</f>
        <v>0</v>
      </c>
      <c r="F17" s="40">
        <f>SUM('5-organizaciona'!H135)</f>
        <v>11000</v>
      </c>
      <c r="G17" s="60">
        <f t="shared" si="0"/>
        <v>100</v>
      </c>
    </row>
    <row r="18" spans="1:7" ht="12.75">
      <c r="A18" s="28">
        <v>412200</v>
      </c>
      <c r="B18" s="22" t="s">
        <v>334</v>
      </c>
      <c r="C18" s="40">
        <f>SUM('5-organizaciona'!E29+'5-organizaciona'!E136+'5-organizaciona'!E137+'5-organizaciona'!E138+'5-organizaciona'!E139+'5-organizaciona'!E246+'5-organizaciona'!E247+'5-organizaciona'!E295+'5-organizaciona'!E319+'5-organizaciona'!E320+'5-organizaciona'!E321+'5-organizaciona'!E375+'5-organizaciona'!E376+'5-organizaciona'!E377+'5-organizaciona'!E409+'5-organizaciona'!E410+'5-organizaciona'!E411+'5-organizaciona'!E444+'5-organizaciona'!E445+'5-organizaciona'!E446)</f>
        <v>188300</v>
      </c>
      <c r="D18" s="40">
        <f>SUM('5-organizaciona'!F29+'5-organizaciona'!F136+'5-organizaciona'!F137+'5-organizaciona'!F138+'5-organizaciona'!F139+'5-organizaciona'!F246+'5-organizaciona'!F247+'5-organizaciona'!F295+'5-organizaciona'!F319+'5-organizaciona'!F320+'5-organizaciona'!F321+'5-organizaciona'!F375+'5-organizaciona'!F376+'5-organizaciona'!F377+'5-organizaciona'!F409+'5-organizaciona'!F410+'5-organizaciona'!F411+'5-organizaciona'!F444+'5-organizaciona'!F445+'5-organizaciona'!F446)</f>
        <v>108359.99</v>
      </c>
      <c r="E18" s="40">
        <f>SUM('5-organizaciona'!G29+'5-organizaciona'!G136+'5-organizaciona'!G137+'5-organizaciona'!G138+'5-organizaciona'!G139+'5-organizaciona'!G246+'5-organizaciona'!G247+'5-organizaciona'!G295+'5-organizaciona'!G319+'5-organizaciona'!G320+'5-organizaciona'!G321+'5-organizaciona'!G375+'5-organizaciona'!G376+'5-organizaciona'!G377+'5-organizaciona'!G409+'5-organizaciona'!G410+'5-organizaciona'!G411+'5-organizaciona'!G444+'5-organizaciona'!G445+'5-organizaciona'!G446)</f>
        <v>-1600</v>
      </c>
      <c r="F18" s="40">
        <f>SUM('5-organizaciona'!H29+'5-organizaciona'!H136+'5-organizaciona'!H137+'5-organizaciona'!H138+'5-organizaciona'!H139+'5-organizaciona'!H246+'5-organizaciona'!H247+'5-organizaciona'!H295+'5-organizaciona'!H319+'5-organizaciona'!H320+'5-organizaciona'!H321+'5-organizaciona'!H375+'5-organizaciona'!H376+'5-organizaciona'!H377+'5-organizaciona'!H409+'5-organizaciona'!H410+'5-organizaciona'!H411+'5-organizaciona'!H444+'5-organizaciona'!H445+'5-organizaciona'!H446)</f>
        <v>186700</v>
      </c>
      <c r="G18" s="60">
        <f t="shared" si="0"/>
        <v>99.15029208709505</v>
      </c>
    </row>
    <row r="19" spans="1:7" ht="12.75">
      <c r="A19" s="28">
        <v>412300</v>
      </c>
      <c r="B19" s="22" t="s">
        <v>335</v>
      </c>
      <c r="C19" s="40">
        <f>SUM('5-organizaciona'!E30+'5-organizaciona'!E90+'5-organizaciona'!E91+'5-organizaciona'!E92+'5-organizaciona'!E93+'5-organizaciona'!E322+'5-organizaciona'!E378+'5-organizaciona'!E412+'5-organizaciona'!E447)</f>
        <v>41900</v>
      </c>
      <c r="D19" s="40">
        <f>SUM('5-organizaciona'!F30+'5-organizaciona'!F90+'5-organizaciona'!F91+'5-organizaciona'!F92+'5-organizaciona'!F93+'5-organizaciona'!F322+'5-organizaciona'!F378+'5-organizaciona'!F412+'5-organizaciona'!F447)</f>
        <v>27275.549999999996</v>
      </c>
      <c r="E19" s="40">
        <f>SUM('5-organizaciona'!G30+'5-organizaciona'!G90+'5-organizaciona'!G91+'5-organizaciona'!G92+'5-organizaciona'!G93+'5-organizaciona'!G322+'5-organizaciona'!G378+'5-organizaciona'!G412+'5-organizaciona'!G447)</f>
        <v>100</v>
      </c>
      <c r="F19" s="40">
        <f>SUM('5-organizaciona'!H30+'5-organizaciona'!H90+'5-organizaciona'!H91+'5-organizaciona'!H92+'5-organizaciona'!H93+'5-organizaciona'!H322+'5-organizaciona'!H378+'5-organizaciona'!H412+'5-organizaciona'!H447)</f>
        <v>42000</v>
      </c>
      <c r="G19" s="60">
        <f t="shared" si="0"/>
        <v>100.23866348448686</v>
      </c>
    </row>
    <row r="20" spans="1:7" ht="12.75">
      <c r="A20" s="28">
        <v>412400</v>
      </c>
      <c r="B20" s="22" t="s">
        <v>289</v>
      </c>
      <c r="C20" s="40">
        <f>SUM('5-organizaciona'!E94+'5-organizaciona'!E379+'5-organizaciona'!E413)</f>
        <v>43000</v>
      </c>
      <c r="D20" s="40">
        <f>SUM('5-organizaciona'!F94+'5-organizaciona'!F379+'5-organizaciona'!F413)</f>
        <v>36534.520000000004</v>
      </c>
      <c r="E20" s="40">
        <f>SUM('5-organizaciona'!G94+'5-organizaciona'!G379+'5-organizaciona'!G413)</f>
        <v>1000</v>
      </c>
      <c r="F20" s="40">
        <f>SUM('5-organizaciona'!H94+'5-organizaciona'!H379+'5-organizaciona'!H413)</f>
        <v>44000</v>
      </c>
      <c r="G20" s="60">
        <f t="shared" si="0"/>
        <v>102.32558139534885</v>
      </c>
    </row>
    <row r="21" spans="1:7" ht="12.75">
      <c r="A21" s="28">
        <v>412500</v>
      </c>
      <c r="B21" s="22" t="s">
        <v>401</v>
      </c>
      <c r="C21" s="40">
        <f>SUM('5-organizaciona'!E95+'5-organizaciona'!E248+'5-organizaciona'!E249+'5-organizaciona'!E250+'5-organizaciona'!E251+'5-organizaciona'!E252+'5-organizaciona'!E323+'5-organizaciona'!E380+'5-organizaciona'!E414+'5-organizaciona'!E448)</f>
        <v>327300</v>
      </c>
      <c r="D21" s="40">
        <f>SUM('5-organizaciona'!F95+'5-organizaciona'!F248+'5-organizaciona'!F249+'5-organizaciona'!F250+'5-organizaciona'!F251+'5-organizaciona'!F252+'5-organizaciona'!F323+'5-organizaciona'!F380+'5-organizaciona'!F414+'5-organizaciona'!F448)</f>
        <v>194697.96</v>
      </c>
      <c r="E21" s="40">
        <f>SUM('5-organizaciona'!G95+'5-organizaciona'!G248+'5-organizaciona'!G249+'5-organizaciona'!G250+'5-organizaciona'!G251+'5-organizaciona'!G252+'5-organizaciona'!G323+'5-organizaciona'!G380+'5-organizaciona'!G414+'5-organizaciona'!G448)</f>
        <v>48200</v>
      </c>
      <c r="F21" s="40">
        <f>SUM('5-organizaciona'!H95+'5-organizaciona'!H248+'5-organizaciona'!H249+'5-organizaciona'!H250+'5-organizaciona'!H251+'5-organizaciona'!H252+'5-organizaciona'!H323+'5-organizaciona'!H380+'5-organizaciona'!H414+'5-organizaciona'!H448)</f>
        <v>375500</v>
      </c>
      <c r="G21" s="60">
        <f t="shared" si="0"/>
        <v>114.72655056523067</v>
      </c>
    </row>
    <row r="22" spans="1:7" ht="12.75">
      <c r="A22" s="28">
        <v>412600</v>
      </c>
      <c r="B22" s="22" t="s">
        <v>126</v>
      </c>
      <c r="C22" s="40">
        <f>SUM('5-organizaciona'!E15+'5-organizaciona'!E31+'5-organizaciona'!E37+'5-organizaciona'!E57+'5-organizaciona'!E58+'5-organizaciona'!E78+'5-organizaciona'!E96+'5-organizaciona'!E140+'5-organizaciona'!E177+'5-organizaciona'!E253+'5-organizaciona'!E296+'5-organizaciona'!E324+'5-organizaciona'!E325+'5-organizaciona'!E381+'5-organizaciona'!E382+'5-organizaciona'!E415+'5-organizaciona'!E416+'5-organizaciona'!E449+'5-organizaciona'!E450)</f>
        <v>44400</v>
      </c>
      <c r="D22" s="40">
        <f>SUM('5-organizaciona'!F15+'5-organizaciona'!F31+'5-organizaciona'!F37+'5-organizaciona'!F57+'5-organizaciona'!F58+'5-organizaciona'!F78+'5-organizaciona'!F96+'5-organizaciona'!F140+'5-organizaciona'!F177+'5-organizaciona'!F253+'5-organizaciona'!F296+'5-organizaciona'!F324+'5-organizaciona'!F325+'5-organizaciona'!F381+'5-organizaciona'!F382+'5-organizaciona'!F415+'5-organizaciona'!F416+'5-organizaciona'!F449+'5-organizaciona'!F450)</f>
        <v>22566.689999999995</v>
      </c>
      <c r="E22" s="40">
        <f>SUM('5-organizaciona'!G15+'5-organizaciona'!G31+'5-organizaciona'!G37+'5-organizaciona'!G57+'5-organizaciona'!G58+'5-organizaciona'!G78+'5-organizaciona'!G96+'5-organizaciona'!G140+'5-organizaciona'!G177+'5-organizaciona'!G253+'5-organizaciona'!G296+'5-organizaciona'!G324+'5-organizaciona'!G325+'5-organizaciona'!G381+'5-organizaciona'!G382+'5-organizaciona'!G415+'5-organizaciona'!G416+'5-organizaciona'!G449+'5-organizaciona'!G450)</f>
        <v>-1960</v>
      </c>
      <c r="F22" s="40">
        <f>SUM('5-organizaciona'!H15+'5-organizaciona'!H31+'5-organizaciona'!H37+'5-organizaciona'!H57+'5-organizaciona'!H58+'5-organizaciona'!H78+'5-organizaciona'!H96+'5-organizaciona'!H140+'5-organizaciona'!H177+'5-organizaciona'!H253+'5-organizaciona'!H296+'5-organizaciona'!H324+'5-organizaciona'!H325+'5-organizaciona'!H381+'5-organizaciona'!H382+'5-organizaciona'!H415+'5-organizaciona'!H416+'5-organizaciona'!H449+'5-organizaciona'!H450)</f>
        <v>42440</v>
      </c>
      <c r="G22" s="60">
        <f t="shared" si="0"/>
        <v>95.58558558558559</v>
      </c>
    </row>
    <row r="23" spans="1:7" ht="12.75">
      <c r="A23" s="28">
        <v>412700</v>
      </c>
      <c r="B23" s="22" t="s">
        <v>312</v>
      </c>
      <c r="C23" s="40">
        <f>SUM('5-organizaciona'!E32+'5-organizaciona'!E97+'5-organizaciona'!E141+'5-organizaciona'!E142+'5-organizaciona'!E143+'5-organizaciona'!E144+'5-organizaciona'!E145+'5-organizaciona'!E146+'5-organizaciona'!E254+'5-organizaciona'!E255+'5-organizaciona'!E297+'5-organizaciona'!E298+'5-organizaciona'!E299+'5-organizaciona'!E326+'5-organizaciona'!E327+'5-organizaciona'!E328+'5-organizaciona'!E383+'5-organizaciona'!E384+'5-organizaciona'!E385+'5-organizaciona'!E417+'5-organizaciona'!E418+'5-organizaciona'!E419+'5-organizaciona'!E451+'5-organizaciona'!E452)</f>
        <v>78818.84</v>
      </c>
      <c r="D23" s="40">
        <f>SUM('5-organizaciona'!F32+'5-organizaciona'!F97+'5-organizaciona'!F141+'5-organizaciona'!F142+'5-organizaciona'!F143+'5-organizaciona'!F144+'5-organizaciona'!F145+'5-organizaciona'!F146+'5-organizaciona'!F254+'5-organizaciona'!F255+'5-organizaciona'!F297+'5-organizaciona'!F298+'5-organizaciona'!F299+'5-organizaciona'!F326+'5-organizaciona'!F327+'5-organizaciona'!F328+'5-organizaciona'!F383+'5-organizaciona'!F384+'5-organizaciona'!F385+'5-organizaciona'!F417+'5-organizaciona'!F418+'5-organizaciona'!F419+'5-organizaciona'!F451+'5-organizaciona'!F452)</f>
        <v>37273.96</v>
      </c>
      <c r="E23" s="40">
        <f>SUM('5-organizaciona'!G32+'5-organizaciona'!G97+'5-organizaciona'!G141+'5-organizaciona'!G142+'5-organizaciona'!G143+'5-organizaciona'!G144+'5-organizaciona'!G145+'5-organizaciona'!G146+'5-organizaciona'!G254+'5-organizaciona'!G255+'5-organizaciona'!G297+'5-organizaciona'!G298+'5-organizaciona'!G299+'5-organizaciona'!G326+'5-organizaciona'!G327+'5-organizaciona'!G328+'5-organizaciona'!G383+'5-organizaciona'!G384+'5-organizaciona'!G385+'5-organizaciona'!G417+'5-organizaciona'!G418+'5-organizaciona'!G419+'5-organizaciona'!G451+'5-organizaciona'!G452)</f>
        <v>-4025.6899999999996</v>
      </c>
      <c r="F23" s="40">
        <f>SUM('5-organizaciona'!H32+'5-organizaciona'!H97+'5-organizaciona'!H141+'5-organizaciona'!H142+'5-organizaciona'!H143+'5-organizaciona'!H144+'5-organizaciona'!H145+'5-organizaciona'!H146+'5-organizaciona'!H254+'5-organizaciona'!H255+'5-organizaciona'!H297+'5-organizaciona'!H298+'5-organizaciona'!H299+'5-organizaciona'!H326+'5-organizaciona'!H327+'5-organizaciona'!H328+'5-organizaciona'!H383+'5-organizaciona'!H384+'5-organizaciona'!H385+'5-organizaciona'!H417+'5-organizaciona'!H418+'5-organizaciona'!H419+'5-organizaciona'!H451+'5-organizaciona'!H452)</f>
        <v>74793.15</v>
      </c>
      <c r="G23" s="60">
        <f t="shared" si="0"/>
        <v>94.8924774838097</v>
      </c>
    </row>
    <row r="24" spans="1:7" ht="12.75">
      <c r="A24" s="28">
        <v>412800</v>
      </c>
      <c r="B24" s="22" t="s">
        <v>336</v>
      </c>
      <c r="C24" s="40">
        <f>SUM('5-organizaciona'!E257)</f>
        <v>252500</v>
      </c>
      <c r="D24" s="40">
        <f>SUM('5-organizaciona'!F257)</f>
        <v>200597.99</v>
      </c>
      <c r="E24" s="40">
        <f>SUM('5-organizaciona'!G257)</f>
        <v>28600</v>
      </c>
      <c r="F24" s="40">
        <f>SUM('5-organizaciona'!H257)</f>
        <v>281100</v>
      </c>
      <c r="G24" s="60">
        <f t="shared" si="0"/>
        <v>111.32673267326734</v>
      </c>
    </row>
    <row r="25" spans="1:7" ht="12.75">
      <c r="A25" s="28">
        <v>412900</v>
      </c>
      <c r="B25" s="22" t="s">
        <v>163</v>
      </c>
      <c r="C25" s="40">
        <f>SUM('5-organizaciona'!E16+'5-organizaciona'!E17+'5-organizaciona'!E33+'5-organizaciona'!E34+'5-organizaciona'!E38+'5-organizaciona'!E39+'5-organizaciona'!E40+'5-organizaciona'!E59+'5-organizaciona'!E60+'5-organizaciona'!E61+'5-organizaciona'!E79+'5-organizaciona'!E98+'5-organizaciona'!E99+'5-organizaciona'!E100+'5-organizaciona'!E147+'5-organizaciona'!E148+'5-organizaciona'!E149+'5-organizaciona'!E150+'5-organizaciona'!E151+'5-organizaciona'!E152+'5-organizaciona'!E153+'5-organizaciona'!E178+'5-organizaciona'!E264+'5-organizaciona'!E300+'5-organizaciona'!E329+'5-organizaciona'!E330+'5-organizaciona'!E331+'5-organizaciona'!E332+'5-organizaciona'!E333+'5-organizaciona'!E334+'5-organizaciona'!E386+'5-organizaciona'!E387+'5-organizaciona'!E388+'5-organizaciona'!E389+'5-organizaciona'!E390+'5-organizaciona'!E391+'5-organizaciona'!E420+'5-organizaciona'!E421+'5-organizaciona'!E422+'5-organizaciona'!E423+'5-organizaciona'!E424+'5-organizaciona'!E453+'5-organizaciona'!E454)</f>
        <v>548750</v>
      </c>
      <c r="D25" s="40">
        <f>SUM('5-organizaciona'!F16+'5-organizaciona'!F17+'5-organizaciona'!F33+'5-organizaciona'!F34+'5-organizaciona'!F38+'5-organizaciona'!F39+'5-organizaciona'!F40+'5-organizaciona'!F59+'5-organizaciona'!F60+'5-organizaciona'!F61+'5-organizaciona'!F79+'5-organizaciona'!F98+'5-organizaciona'!F99+'5-organizaciona'!F100+'5-organizaciona'!F147+'5-organizaciona'!F148+'5-organizaciona'!F149+'5-organizaciona'!F150+'5-organizaciona'!F151+'5-organizaciona'!F152+'5-organizaciona'!F153+'5-organizaciona'!F178+'5-organizaciona'!F264+'5-organizaciona'!F300+'5-organizaciona'!F329+'5-organizaciona'!F330+'5-organizaciona'!F331+'5-organizaciona'!F332+'5-organizaciona'!F333+'5-organizaciona'!F334+'5-organizaciona'!F386+'5-organizaciona'!F387+'5-organizaciona'!F388+'5-organizaciona'!F389+'5-organizaciona'!F390+'5-organizaciona'!F391+'5-organizaciona'!F420+'5-organizaciona'!F421+'5-organizaciona'!F422+'5-organizaciona'!F423+'5-organizaciona'!F424+'5-organizaciona'!F453+'5-organizaciona'!F454)</f>
        <v>368403.93999999994</v>
      </c>
      <c r="E25" s="40">
        <f>SUM('5-organizaciona'!G16+'5-organizaciona'!G17+'5-organizaciona'!G33+'5-organizaciona'!G34+'5-organizaciona'!G38+'5-organizaciona'!G39+'5-organizaciona'!G40+'5-organizaciona'!G59+'5-organizaciona'!G60+'5-organizaciona'!G61+'5-organizaciona'!G79+'5-organizaciona'!G98+'5-organizaciona'!G99+'5-organizaciona'!G100+'5-organizaciona'!G147+'5-organizaciona'!G148+'5-organizaciona'!G149+'5-organizaciona'!G150+'5-organizaciona'!G151+'5-organizaciona'!G152+'5-organizaciona'!G153+'5-organizaciona'!G178+'5-organizaciona'!G264+'5-organizaciona'!G300+'5-organizaciona'!G329+'5-organizaciona'!G330+'5-organizaciona'!G331+'5-organizaciona'!G332+'5-organizaciona'!G333+'5-organizaciona'!G334+'5-organizaciona'!G386+'5-organizaciona'!G387+'5-organizaciona'!G388+'5-organizaciona'!G389+'5-organizaciona'!G390+'5-organizaciona'!G391+'5-organizaciona'!G420+'5-organizaciona'!G421+'5-organizaciona'!G422+'5-organizaciona'!G423+'5-organizaciona'!G424+'5-organizaciona'!G453+'5-organizaciona'!G454)</f>
        <v>32060</v>
      </c>
      <c r="F25" s="40">
        <f>SUM('5-organizaciona'!H16+'5-organizaciona'!H17+'5-organizaciona'!H33+'5-organizaciona'!H34+'5-organizaciona'!H38+'5-organizaciona'!H39+'5-organizaciona'!H40+'5-organizaciona'!H59+'5-organizaciona'!H60+'5-organizaciona'!H61+'5-organizaciona'!H79+'5-organizaciona'!H98+'5-organizaciona'!H99+'5-organizaciona'!H100+'5-organizaciona'!H147+'5-organizaciona'!H148+'5-organizaciona'!H149+'5-organizaciona'!H150+'5-organizaciona'!H151+'5-organizaciona'!H152+'5-organizaciona'!H153+'5-organizaciona'!H178+'5-organizaciona'!H264+'5-organizaciona'!H300+'5-organizaciona'!H329+'5-organizaciona'!H330+'5-organizaciona'!H331+'5-organizaciona'!H332+'5-organizaciona'!H333+'5-organizaciona'!H334+'5-organizaciona'!H386+'5-organizaciona'!H387+'5-organizaciona'!H388+'5-organizaciona'!H389+'5-organizaciona'!H390+'5-organizaciona'!H391+'5-organizaciona'!H420+'5-organizaciona'!H421+'5-organizaciona'!H422+'5-organizaciona'!H423+'5-organizaciona'!H424+'5-organizaciona'!H453+'5-organizaciona'!H454)</f>
        <v>580810</v>
      </c>
      <c r="G25" s="60">
        <f t="shared" si="0"/>
        <v>105.84236902050115</v>
      </c>
    </row>
    <row r="26" spans="1:7" ht="12.75">
      <c r="A26" s="28"/>
      <c r="B26" s="22"/>
      <c r="C26" s="40"/>
      <c r="D26" s="40"/>
      <c r="E26" s="40"/>
      <c r="F26" s="40"/>
      <c r="G26" s="50"/>
    </row>
    <row r="27" spans="1:7" ht="12.75">
      <c r="A27" s="30">
        <v>413</v>
      </c>
      <c r="B27" s="35" t="s">
        <v>337</v>
      </c>
      <c r="C27" s="31">
        <f>SUM(C28:C31)</f>
        <v>222550</v>
      </c>
      <c r="D27" s="31">
        <f>SUM(D28:D31)</f>
        <v>110988.62</v>
      </c>
      <c r="E27" s="31">
        <f>SUM(E28:E31)</f>
        <v>-6300</v>
      </c>
      <c r="F27" s="31">
        <f>SUM(F28:F31)</f>
        <v>216250</v>
      </c>
      <c r="G27" s="50">
        <f t="shared" si="0"/>
        <v>97.16917546618737</v>
      </c>
    </row>
    <row r="28" spans="1:7" ht="12.75">
      <c r="A28" s="28">
        <v>413100</v>
      </c>
      <c r="B28" s="22" t="s">
        <v>338</v>
      </c>
      <c r="C28" s="40">
        <f>SUM('5-organizaciona'!E156)</f>
        <v>212530</v>
      </c>
      <c r="D28" s="40">
        <f>SUM('5-organizaciona'!F156)</f>
        <v>110578.65</v>
      </c>
      <c r="E28" s="40">
        <f>SUM('5-organizaciona'!G156)</f>
        <v>0</v>
      </c>
      <c r="F28" s="40">
        <f>SUM('5-organizaciona'!H156)</f>
        <v>212530</v>
      </c>
      <c r="G28" s="60">
        <f t="shared" si="0"/>
        <v>100</v>
      </c>
    </row>
    <row r="29" spans="1:7" ht="12.75">
      <c r="A29" s="28">
        <v>413300</v>
      </c>
      <c r="B29" s="22" t="s">
        <v>339</v>
      </c>
      <c r="C29" s="40">
        <f>SUM('5-organizaciona'!E157)</f>
        <v>1</v>
      </c>
      <c r="D29" s="40">
        <f>SUM('5-organizaciona'!F157)</f>
        <v>0.15</v>
      </c>
      <c r="E29" s="40">
        <f>SUM('5-organizaciona'!G157)</f>
        <v>0</v>
      </c>
      <c r="F29" s="40">
        <f>SUM('5-organizaciona'!H157)</f>
        <v>1</v>
      </c>
      <c r="G29" s="60">
        <f t="shared" si="0"/>
        <v>100</v>
      </c>
    </row>
    <row r="30" spans="1:7" ht="12.75">
      <c r="A30" s="28">
        <v>413400</v>
      </c>
      <c r="B30" s="22" t="s">
        <v>448</v>
      </c>
      <c r="C30" s="40">
        <f>SUM('5-organizaciona'!E158)</f>
        <v>5000</v>
      </c>
      <c r="D30" s="40">
        <f>SUM('5-organizaciona'!F158)</f>
        <v>409.82</v>
      </c>
      <c r="E30" s="40">
        <f>SUM('5-organizaciona'!G158)</f>
        <v>-2300</v>
      </c>
      <c r="F30" s="40">
        <f>SUM('5-organizaciona'!H158)</f>
        <v>2700</v>
      </c>
      <c r="G30" s="60">
        <f t="shared" si="0"/>
        <v>54</v>
      </c>
    </row>
    <row r="31" spans="1:7" ht="12.75">
      <c r="A31" s="28">
        <v>413900</v>
      </c>
      <c r="B31" s="22" t="s">
        <v>430</v>
      </c>
      <c r="C31" s="40">
        <f>SUM('5-organizaciona'!E159)</f>
        <v>5019</v>
      </c>
      <c r="D31" s="40">
        <f>SUM('5-organizaciona'!F159)</f>
        <v>0</v>
      </c>
      <c r="E31" s="40">
        <f>SUM('5-organizaciona'!G159)</f>
        <v>-4000</v>
      </c>
      <c r="F31" s="40">
        <f>SUM('5-organizaciona'!H159)</f>
        <v>1019</v>
      </c>
      <c r="G31" s="60">
        <f t="shared" si="0"/>
        <v>20.30284917314206</v>
      </c>
    </row>
    <row r="32" spans="1:7" ht="12.75">
      <c r="A32" s="28"/>
      <c r="B32" s="22"/>
      <c r="C32" s="40"/>
      <c r="D32" s="40"/>
      <c r="E32" s="40"/>
      <c r="F32" s="40"/>
      <c r="G32" s="60"/>
    </row>
    <row r="33" spans="1:7" ht="12.75">
      <c r="A33" s="30">
        <v>414</v>
      </c>
      <c r="B33" s="35" t="s">
        <v>472</v>
      </c>
      <c r="C33" s="31">
        <f>SUM(C34)</f>
        <v>0</v>
      </c>
      <c r="D33" s="31">
        <f>SUM(D34)</f>
        <v>0</v>
      </c>
      <c r="E33" s="31">
        <f>SUM(E34)</f>
        <v>16620</v>
      </c>
      <c r="F33" s="31">
        <f>SUM(F34)</f>
        <v>16620</v>
      </c>
      <c r="G33" s="50">
        <v>0</v>
      </c>
    </row>
    <row r="34" spans="1:7" ht="12.75">
      <c r="A34" s="28">
        <v>4141</v>
      </c>
      <c r="B34" s="22" t="s">
        <v>472</v>
      </c>
      <c r="C34" s="40">
        <f>SUM('5-organizaciona'!E180)</f>
        <v>0</v>
      </c>
      <c r="D34" s="40">
        <f>SUM('5-organizaciona'!F180)</f>
        <v>0</v>
      </c>
      <c r="E34" s="40">
        <f>SUM('5-organizaciona'!G180)</f>
        <v>16620</v>
      </c>
      <c r="F34" s="40">
        <f>SUM('5-organizaciona'!H180)</f>
        <v>16620</v>
      </c>
      <c r="G34" s="60">
        <v>0</v>
      </c>
    </row>
    <row r="35" spans="1:7" ht="12.75">
      <c r="A35" s="28"/>
      <c r="B35" s="22"/>
      <c r="C35" s="22"/>
      <c r="D35" s="22"/>
      <c r="E35" s="22"/>
      <c r="F35" s="22"/>
      <c r="G35" s="50"/>
    </row>
    <row r="36" spans="1:7" ht="12.75">
      <c r="A36" s="30">
        <v>415</v>
      </c>
      <c r="B36" s="35" t="s">
        <v>94</v>
      </c>
      <c r="C36" s="31">
        <f>SUM(C37)</f>
        <v>838800</v>
      </c>
      <c r="D36" s="31">
        <f>SUM(D37)</f>
        <v>578490.95</v>
      </c>
      <c r="E36" s="31">
        <f>SUM(E37)</f>
        <v>9520</v>
      </c>
      <c r="F36" s="31">
        <f>SUM(F37)</f>
        <v>848320</v>
      </c>
      <c r="G36" s="50">
        <f t="shared" si="0"/>
        <v>101.13495469718646</v>
      </c>
    </row>
    <row r="37" spans="1:7" ht="12.75">
      <c r="A37" s="28">
        <v>415200</v>
      </c>
      <c r="B37" s="22" t="s">
        <v>340</v>
      </c>
      <c r="C37" s="40">
        <f>SUM('5-organizaciona'!E42+'5-organizaciona'!E102+'5-organizaciona'!E185)</f>
        <v>838800</v>
      </c>
      <c r="D37" s="40">
        <f>SUM('5-organizaciona'!F42+'5-organizaciona'!F102+'5-organizaciona'!F185)</f>
        <v>578490.95</v>
      </c>
      <c r="E37" s="40">
        <f>SUM('5-organizaciona'!G42+'5-organizaciona'!G102+'5-organizaciona'!G185)</f>
        <v>9520</v>
      </c>
      <c r="F37" s="40">
        <f>SUM('5-organizaciona'!H42+'5-organizaciona'!H102+'5-organizaciona'!H185)</f>
        <v>848320</v>
      </c>
      <c r="G37" s="60">
        <f t="shared" si="0"/>
        <v>101.13495469718646</v>
      </c>
    </row>
    <row r="38" spans="1:7" ht="12.75">
      <c r="A38" s="28"/>
      <c r="B38" s="40"/>
      <c r="C38" s="40"/>
      <c r="D38" s="40"/>
      <c r="E38" s="40"/>
      <c r="F38" s="40"/>
      <c r="G38" s="50"/>
    </row>
    <row r="39" spans="1:7" ht="12.75">
      <c r="A39" s="30">
        <v>416</v>
      </c>
      <c r="B39" s="35" t="s">
        <v>341</v>
      </c>
      <c r="C39" s="31">
        <f>SUM(C40:C42)</f>
        <v>1089200</v>
      </c>
      <c r="D39" s="31">
        <f>SUM(D40:D42)</f>
        <v>691693.62</v>
      </c>
      <c r="E39" s="31">
        <f>SUM(E40:E42)</f>
        <v>-45620</v>
      </c>
      <c r="F39" s="31">
        <f>SUM(F40:F42)</f>
        <v>1043580</v>
      </c>
      <c r="G39" s="50">
        <f t="shared" si="0"/>
        <v>95.81160484759457</v>
      </c>
    </row>
    <row r="40" spans="1:7" ht="12.75">
      <c r="A40" s="28">
        <v>416100</v>
      </c>
      <c r="B40" s="22" t="s">
        <v>342</v>
      </c>
      <c r="C40" s="40">
        <f>SUM('5-organizaciona'!E63+'5-organizaciona'!E109+'5-organizaciona'!E227+'5-organizaciona'!E337)</f>
        <v>764200</v>
      </c>
      <c r="D40" s="40">
        <f>SUM('5-organizaciona'!F63+'5-organizaciona'!F109+'5-organizaciona'!F227+'5-organizaciona'!F337)</f>
        <v>483248.81</v>
      </c>
      <c r="E40" s="40">
        <f>SUM('5-organizaciona'!G63+'5-organizaciona'!G109+'5-organizaciona'!G227+'5-organizaciona'!G337)</f>
        <v>-8620</v>
      </c>
      <c r="F40" s="40">
        <f>SUM('5-organizaciona'!H63+'5-organizaciona'!H109+'5-organizaciona'!H227+'5-organizaciona'!H337)</f>
        <v>755580</v>
      </c>
      <c r="G40" s="60">
        <f t="shared" si="0"/>
        <v>98.87202303062026</v>
      </c>
    </row>
    <row r="41" spans="1:7" ht="12.75">
      <c r="A41" s="28">
        <v>416200</v>
      </c>
      <c r="B41" s="22" t="s">
        <v>343</v>
      </c>
      <c r="C41" s="40">
        <f>SUM('5-organizaciona'!E346)</f>
        <v>90000</v>
      </c>
      <c r="D41" s="40">
        <f>SUM('5-organizaciona'!F346)</f>
        <v>60427.66</v>
      </c>
      <c r="E41" s="40">
        <f>SUM('5-organizaciona'!G346)</f>
        <v>-5000</v>
      </c>
      <c r="F41" s="40">
        <f>SUM('5-organizaciona'!H346)</f>
        <v>85000</v>
      </c>
      <c r="G41" s="60">
        <f t="shared" si="0"/>
        <v>94.44444444444444</v>
      </c>
    </row>
    <row r="42" spans="1:7" ht="12.75">
      <c r="A42" s="28">
        <v>416300</v>
      </c>
      <c r="B42" s="22" t="s">
        <v>302</v>
      </c>
      <c r="C42" s="40">
        <f>SUM('5-organizaciona'!E349)</f>
        <v>235000</v>
      </c>
      <c r="D42" s="40">
        <f>SUM('5-organizaciona'!F349)</f>
        <v>148017.15</v>
      </c>
      <c r="E42" s="40">
        <f>SUM('5-organizaciona'!G349)</f>
        <v>-32000</v>
      </c>
      <c r="F42" s="40">
        <f>SUM('5-organizaciona'!H349)</f>
        <v>203000</v>
      </c>
      <c r="G42" s="60">
        <f t="shared" si="0"/>
        <v>86.38297872340426</v>
      </c>
    </row>
    <row r="43" spans="1:7" ht="12.75">
      <c r="A43" s="28"/>
      <c r="B43" s="22"/>
      <c r="C43" s="40"/>
      <c r="D43" s="40"/>
      <c r="E43" s="40"/>
      <c r="F43" s="40"/>
      <c r="G43" s="50"/>
    </row>
    <row r="44" spans="1:7" ht="12.75">
      <c r="A44" s="28"/>
      <c r="B44" s="22"/>
      <c r="C44" s="40"/>
      <c r="D44" s="40"/>
      <c r="E44" s="40"/>
      <c r="F44" s="40"/>
      <c r="G44" s="50"/>
    </row>
    <row r="45" spans="1:7" ht="12.75">
      <c r="A45" s="72" t="s">
        <v>349</v>
      </c>
      <c r="B45" s="87" t="s">
        <v>350</v>
      </c>
      <c r="C45" s="88">
        <f>SUM('5-organizaciona'!E67)</f>
        <v>2800</v>
      </c>
      <c r="D45" s="88">
        <f>SUM('5-organizaciona'!F67)</f>
        <v>0</v>
      </c>
      <c r="E45" s="88">
        <f>SUM('5-organizaciona'!G67)</f>
        <v>-2800</v>
      </c>
      <c r="F45" s="88">
        <f>SUM('5-organizaciona'!H67)</f>
        <v>0</v>
      </c>
      <c r="G45" s="86">
        <f t="shared" si="0"/>
        <v>0</v>
      </c>
    </row>
    <row r="46" spans="1:7" ht="12.75">
      <c r="A46" s="28"/>
      <c r="B46" s="44"/>
      <c r="C46" s="52"/>
      <c r="D46" s="52"/>
      <c r="E46" s="52"/>
      <c r="F46" s="52"/>
      <c r="G46" s="50"/>
    </row>
    <row r="47" spans="1:7" ht="12.75">
      <c r="A47" s="28"/>
      <c r="B47" s="44"/>
      <c r="C47" s="52"/>
      <c r="D47" s="52"/>
      <c r="E47" s="52"/>
      <c r="F47" s="52"/>
      <c r="G47" s="50"/>
    </row>
    <row r="48" spans="1:7" ht="12.75">
      <c r="A48" s="28"/>
      <c r="B48" s="22"/>
      <c r="C48" s="22"/>
      <c r="D48" s="22"/>
      <c r="E48" s="22"/>
      <c r="F48" s="22"/>
      <c r="G48" s="50"/>
    </row>
    <row r="49" spans="1:7" ht="12.75">
      <c r="A49" s="70" t="s">
        <v>351</v>
      </c>
      <c r="B49" s="71"/>
      <c r="C49" s="66">
        <f>SUM(C51)</f>
        <v>1029800</v>
      </c>
      <c r="D49" s="66">
        <f>SUM(D51)</f>
        <v>510640.91000000003</v>
      </c>
      <c r="E49" s="66">
        <f>SUM(E51)</f>
        <v>-67110</v>
      </c>
      <c r="F49" s="66">
        <f>SUM(F51)</f>
        <v>962690</v>
      </c>
      <c r="G49" s="83">
        <f t="shared" si="0"/>
        <v>93.4832006214799</v>
      </c>
    </row>
    <row r="50" spans="1:7" ht="12.75">
      <c r="A50" s="30"/>
      <c r="B50" s="22"/>
      <c r="C50" s="22"/>
      <c r="D50" s="22"/>
      <c r="E50" s="22"/>
      <c r="F50" s="22"/>
      <c r="G50" s="50"/>
    </row>
    <row r="51" spans="1:7" ht="12.75">
      <c r="A51" s="84">
        <v>51</v>
      </c>
      <c r="B51" s="87" t="s">
        <v>170</v>
      </c>
      <c r="C51" s="88">
        <f>SUM(C53+C60+C63)</f>
        <v>1029800</v>
      </c>
      <c r="D51" s="88">
        <f>SUM(D53+D60+D63)</f>
        <v>510640.91000000003</v>
      </c>
      <c r="E51" s="88">
        <f>SUM(E53+E60+E63)</f>
        <v>-67110</v>
      </c>
      <c r="F51" s="88">
        <f>SUM(F53+F60+F63)</f>
        <v>962690</v>
      </c>
      <c r="G51" s="86">
        <f t="shared" si="0"/>
        <v>93.4832006214799</v>
      </c>
    </row>
    <row r="52" spans="1:7" ht="12.75">
      <c r="A52" s="28"/>
      <c r="B52" s="22"/>
      <c r="C52" s="22"/>
      <c r="D52" s="22"/>
      <c r="E52" s="22"/>
      <c r="F52" s="22"/>
      <c r="G52" s="50"/>
    </row>
    <row r="53" spans="1:7" ht="12.75">
      <c r="A53" s="30">
        <v>511</v>
      </c>
      <c r="B53" s="35" t="s">
        <v>171</v>
      </c>
      <c r="C53" s="31">
        <f>SUM(C54:C57)</f>
        <v>549300</v>
      </c>
      <c r="D53" s="31">
        <f>SUM(D54:D57)</f>
        <v>302893.84</v>
      </c>
      <c r="E53" s="31">
        <f>SUM(E54:E57)</f>
        <v>132890</v>
      </c>
      <c r="F53" s="31">
        <f>SUM(F54:F57)</f>
        <v>682190</v>
      </c>
      <c r="G53" s="50">
        <f t="shared" si="0"/>
        <v>124.19260877480428</v>
      </c>
    </row>
    <row r="54" spans="1:7" ht="12.75">
      <c r="A54" s="28">
        <v>511100</v>
      </c>
      <c r="B54" s="22" t="s">
        <v>324</v>
      </c>
      <c r="C54" s="40">
        <f>SUM('5-organizaciona'!E270+'5-organizaciona'!E428)</f>
        <v>111000</v>
      </c>
      <c r="D54" s="40">
        <f>SUM('5-organizaciona'!F270+'5-organizaciona'!F428)</f>
        <v>66944.96</v>
      </c>
      <c r="E54" s="40">
        <f>SUM('5-organizaciona'!G270+'5-organizaciona'!G428)</f>
        <v>57290</v>
      </c>
      <c r="F54" s="40">
        <f>SUM('5-organizaciona'!H270+'5-organizaciona'!H428)</f>
        <v>168290</v>
      </c>
      <c r="G54" s="60">
        <f t="shared" si="0"/>
        <v>151.6126126126126</v>
      </c>
    </row>
    <row r="55" spans="1:7" ht="12.75">
      <c r="A55" s="28">
        <v>511200</v>
      </c>
      <c r="B55" s="22" t="s">
        <v>344</v>
      </c>
      <c r="C55" s="40">
        <f>SUM('5-organizaciona'!E271+'5-organizaciona'!E272)</f>
        <v>135000</v>
      </c>
      <c r="D55" s="40">
        <f>SUM('5-organizaciona'!F271+'5-organizaciona'!F272)</f>
        <v>133517.31</v>
      </c>
      <c r="E55" s="40">
        <f>SUM('5-organizaciona'!G271+'5-organizaciona'!G272)</f>
        <v>100900</v>
      </c>
      <c r="F55" s="40">
        <f>SUM('5-organizaciona'!H271+'5-organizaciona'!H272)</f>
        <v>235900</v>
      </c>
      <c r="G55" s="60">
        <f t="shared" si="0"/>
        <v>174.74074074074073</v>
      </c>
    </row>
    <row r="56" spans="1:7" ht="12.75">
      <c r="A56" s="28">
        <v>511300</v>
      </c>
      <c r="B56" s="22" t="s">
        <v>345</v>
      </c>
      <c r="C56" s="40">
        <f>SUM('5-organizaciona'!E114+'5-organizaciona'!E273+'5-organizaciona'!E274+'5-organizaciona'!E354+'5-organizaciona'!E396+'5-organizaciona'!E429+'5-organizaciona'!E457)</f>
        <v>71300</v>
      </c>
      <c r="D56" s="40">
        <f>SUM('5-organizaciona'!F114+'5-organizaciona'!F273+'5-organizaciona'!F274+'5-organizaciona'!F354+'5-organizaciona'!F396+'5-organizaciona'!F429+'5-organizaciona'!F457)</f>
        <v>3336.08</v>
      </c>
      <c r="E56" s="40">
        <f>SUM('5-organizaciona'!G114+'5-organizaciona'!G273+'5-organizaciona'!G274+'5-organizaciona'!G354+'5-organizaciona'!G396+'5-organizaciona'!G429+'5-organizaciona'!G457)</f>
        <v>-15300</v>
      </c>
      <c r="F56" s="40">
        <f>SUM('5-organizaciona'!H114+'5-organizaciona'!H273+'5-organizaciona'!H274+'5-organizaciona'!H354+'5-organizaciona'!H396+'5-organizaciona'!H429+'5-organizaciona'!H457)</f>
        <v>56000</v>
      </c>
      <c r="G56" s="60">
        <f t="shared" si="0"/>
        <v>78.5413744740533</v>
      </c>
    </row>
    <row r="57" spans="1:7" ht="12.75">
      <c r="A57" s="28">
        <v>511700</v>
      </c>
      <c r="B57" s="22" t="s">
        <v>346</v>
      </c>
      <c r="C57" s="40">
        <f>SUM('5-organizaciona'!E275+'5-organizaciona'!E276)</f>
        <v>232000</v>
      </c>
      <c r="D57" s="40">
        <f>SUM('5-organizaciona'!F275+'5-organizaciona'!F276)</f>
        <v>99095.49</v>
      </c>
      <c r="E57" s="40">
        <f>SUM('5-organizaciona'!G275+'5-organizaciona'!G276)</f>
        <v>-10000</v>
      </c>
      <c r="F57" s="40">
        <f>SUM('5-organizaciona'!H275+'5-organizaciona'!H276)</f>
        <v>222000</v>
      </c>
      <c r="G57" s="60">
        <f t="shared" si="0"/>
        <v>95.6896551724138</v>
      </c>
    </row>
    <row r="58" spans="1:7" ht="12.75">
      <c r="A58" s="28"/>
      <c r="B58" s="22"/>
      <c r="C58" s="22"/>
      <c r="D58" s="22"/>
      <c r="E58" s="22"/>
      <c r="F58" s="22"/>
      <c r="G58" s="50"/>
    </row>
    <row r="59" spans="1:7" ht="12.75">
      <c r="A59" s="30">
        <v>516</v>
      </c>
      <c r="B59" s="31" t="s">
        <v>352</v>
      </c>
      <c r="C59" s="22"/>
      <c r="D59" s="22"/>
      <c r="E59" s="22"/>
      <c r="F59" s="22"/>
      <c r="G59" s="50"/>
    </row>
    <row r="60" spans="1:7" ht="12.75">
      <c r="A60" s="22"/>
      <c r="B60" s="35" t="s">
        <v>353</v>
      </c>
      <c r="C60" s="31">
        <f>SUM(C61)</f>
        <v>10500</v>
      </c>
      <c r="D60" s="31">
        <f>SUM(D61)</f>
        <v>4632.33</v>
      </c>
      <c r="E60" s="31">
        <f>SUM(E61)</f>
        <v>0</v>
      </c>
      <c r="F60" s="31">
        <f>SUM(F61)</f>
        <v>10500</v>
      </c>
      <c r="G60" s="50">
        <f t="shared" si="0"/>
        <v>100</v>
      </c>
    </row>
    <row r="61" spans="1:7" ht="12.75">
      <c r="A61" s="28">
        <v>516100</v>
      </c>
      <c r="B61" s="40" t="s">
        <v>174</v>
      </c>
      <c r="C61" s="40">
        <f>SUM('5-organizaciona'!E118+'5-organizaciona'!E357+'5-organizaciona'!E430)</f>
        <v>10500</v>
      </c>
      <c r="D61" s="40">
        <f>SUM('5-organizaciona'!F118+'5-organizaciona'!F357+'5-organizaciona'!F430)</f>
        <v>4632.33</v>
      </c>
      <c r="E61" s="40">
        <f>SUM('5-organizaciona'!G118+'5-organizaciona'!G357+'5-organizaciona'!G430)</f>
        <v>0</v>
      </c>
      <c r="F61" s="40">
        <f>SUM('5-organizaciona'!H118+'5-organizaciona'!H357+'5-organizaciona'!H430)</f>
        <v>10500</v>
      </c>
      <c r="G61" s="60">
        <f t="shared" si="0"/>
        <v>100</v>
      </c>
    </row>
    <row r="62" spans="1:7" ht="12.75">
      <c r="A62" s="28"/>
      <c r="B62" s="40"/>
      <c r="C62" s="40"/>
      <c r="D62" s="40"/>
      <c r="E62" s="40"/>
      <c r="F62" s="40"/>
      <c r="G62" s="50"/>
    </row>
    <row r="63" spans="1:7" ht="12.75">
      <c r="A63" s="30">
        <v>517</v>
      </c>
      <c r="B63" s="35" t="s">
        <v>455</v>
      </c>
      <c r="C63" s="31">
        <f>SUM(C64)</f>
        <v>470000</v>
      </c>
      <c r="D63" s="31">
        <f>SUM(D64)</f>
        <v>203114.74</v>
      </c>
      <c r="E63" s="31">
        <f>SUM(E64)</f>
        <v>-200000</v>
      </c>
      <c r="F63" s="31">
        <f>SUM(F64)</f>
        <v>270000</v>
      </c>
      <c r="G63" s="50">
        <f t="shared" si="0"/>
        <v>57.446808510638306</v>
      </c>
    </row>
    <row r="64" spans="1:7" ht="12.75">
      <c r="A64" s="28">
        <v>517100</v>
      </c>
      <c r="B64" s="22" t="s">
        <v>456</v>
      </c>
      <c r="C64" s="40">
        <f>SUM('5-organizaciona'!E279)</f>
        <v>470000</v>
      </c>
      <c r="D64" s="40">
        <f>SUM('5-organizaciona'!F279)</f>
        <v>203114.74</v>
      </c>
      <c r="E64" s="40">
        <f>SUM('5-organizaciona'!G279)</f>
        <v>-200000</v>
      </c>
      <c r="F64" s="40">
        <f>SUM('5-organizaciona'!H279)</f>
        <v>270000</v>
      </c>
      <c r="G64" s="60">
        <f t="shared" si="0"/>
        <v>57.446808510638306</v>
      </c>
    </row>
    <row r="65" spans="1:7" ht="12.75">
      <c r="A65" s="29"/>
      <c r="B65" s="74" t="s">
        <v>362</v>
      </c>
      <c r="C65" s="78"/>
      <c r="D65" s="89"/>
      <c r="E65" s="78"/>
      <c r="F65" s="89"/>
      <c r="G65" s="90"/>
    </row>
    <row r="66" spans="1:7" ht="12.75">
      <c r="A66" s="24"/>
      <c r="B66" s="91" t="s">
        <v>363</v>
      </c>
      <c r="C66" s="92">
        <f>SUM(C49+C8)</f>
        <v>6984718.84</v>
      </c>
      <c r="D66" s="92">
        <f>SUM(D49+D8)</f>
        <v>4530194.25</v>
      </c>
      <c r="E66" s="92">
        <f>SUM(E49+E8)</f>
        <v>-7256.690000000002</v>
      </c>
      <c r="F66" s="92">
        <f>SUM(F49+F8)</f>
        <v>6977462.15</v>
      </c>
      <c r="G66" s="93">
        <f t="shared" si="0"/>
        <v>99.89610619745434</v>
      </c>
    </row>
    <row r="67" ht="12.75">
      <c r="F67" s="8"/>
    </row>
    <row r="68" spans="3:7" ht="12.75">
      <c r="C68" s="8"/>
      <c r="D68" s="8"/>
      <c r="E68" s="8"/>
      <c r="F68" s="8"/>
      <c r="G68" s="8"/>
    </row>
    <row r="69" ht="12.75">
      <c r="B69" s="3"/>
    </row>
    <row r="70" spans="2:3" ht="12.75">
      <c r="B70" s="1"/>
      <c r="C70" s="8"/>
    </row>
    <row r="71" ht="12.75">
      <c r="B71" s="4"/>
    </row>
    <row r="74" ht="12.75">
      <c r="B74" s="8"/>
    </row>
    <row r="75" ht="12.75">
      <c r="B75" s="8"/>
    </row>
    <row r="76" ht="12.75">
      <c r="B76" s="8"/>
    </row>
    <row r="79" spans="4:7" ht="12.75">
      <c r="D79" s="8"/>
      <c r="E79" s="8"/>
      <c r="F79" s="8"/>
      <c r="G79" s="8"/>
    </row>
    <row r="80" spans="3:7" ht="12.75"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3:7" ht="12.75">
      <c r="C82" s="10"/>
      <c r="D82" s="10"/>
      <c r="E82" s="10"/>
      <c r="F82" s="10"/>
      <c r="G82" s="10"/>
    </row>
    <row r="83" spans="3:7" ht="12.75">
      <c r="C83" s="10"/>
      <c r="D83" s="10"/>
      <c r="E83" s="10"/>
      <c r="F83" s="10"/>
      <c r="G83" s="10"/>
    </row>
    <row r="84" spans="3:7" ht="12.75">
      <c r="C84" s="10"/>
      <c r="D84" s="10"/>
      <c r="E84" s="10"/>
      <c r="F84" s="10"/>
      <c r="G84" s="10"/>
    </row>
    <row r="87" spans="3:7" ht="12.75">
      <c r="C87" s="8"/>
      <c r="D87" s="8"/>
      <c r="E87" s="8"/>
      <c r="F87" s="8"/>
      <c r="G87" s="8"/>
    </row>
    <row r="91" spans="3:7" ht="12.75">
      <c r="C91" s="8"/>
      <c r="D91" s="8"/>
      <c r="E91" s="8"/>
      <c r="F91" s="8"/>
      <c r="G91" s="8"/>
    </row>
  </sheetData>
  <sheetProtection/>
  <printOptions/>
  <pageMargins left="0.75" right="0.5" top="0.5" bottom="0.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4" sqref="A4:H6"/>
    </sheetView>
  </sheetViews>
  <sheetFormatPr defaultColWidth="9.140625" defaultRowHeight="12.75"/>
  <cols>
    <col min="2" max="2" width="53.140625" style="0" customWidth="1"/>
    <col min="3" max="3" width="12.140625" style="0" customWidth="1"/>
    <col min="4" max="4" width="12.421875" style="0" customWidth="1"/>
    <col min="5" max="5" width="10.8515625" style="0" customWidth="1"/>
    <col min="6" max="6" width="12.421875" style="0" customWidth="1"/>
    <col min="7" max="7" width="9.00390625" style="0" customWidth="1"/>
    <col min="8" max="8" width="8.140625" style="0" customWidth="1"/>
  </cols>
  <sheetData>
    <row r="1" ht="12.75">
      <c r="A1" s="6" t="s">
        <v>411</v>
      </c>
    </row>
    <row r="2" spans="1:2" ht="12.75">
      <c r="A2" s="6"/>
      <c r="B2" s="6" t="s">
        <v>435</v>
      </c>
    </row>
    <row r="3" spans="1:8" ht="13.5" thickBot="1">
      <c r="A3" s="17"/>
      <c r="B3" s="17"/>
      <c r="C3" s="17"/>
      <c r="D3" s="17"/>
      <c r="E3" s="17"/>
      <c r="F3" s="17"/>
      <c r="G3" s="17"/>
      <c r="H3" s="17"/>
    </row>
    <row r="4" spans="1:8" ht="12.75">
      <c r="A4" s="101" t="s">
        <v>493</v>
      </c>
      <c r="B4" s="131"/>
      <c r="C4" s="101" t="s">
        <v>22</v>
      </c>
      <c r="D4" s="102" t="s">
        <v>69</v>
      </c>
      <c r="E4" s="101" t="s">
        <v>465</v>
      </c>
      <c r="F4" s="102" t="s">
        <v>467</v>
      </c>
      <c r="G4" s="101" t="s">
        <v>23</v>
      </c>
      <c r="H4" s="101" t="s">
        <v>23</v>
      </c>
    </row>
    <row r="5" spans="1:8" ht="13.5" thickBot="1">
      <c r="A5" s="106" t="s">
        <v>35</v>
      </c>
      <c r="B5" s="107" t="s">
        <v>17</v>
      </c>
      <c r="C5" s="106">
        <v>2015</v>
      </c>
      <c r="D5" s="107" t="s">
        <v>464</v>
      </c>
      <c r="E5" s="106" t="s">
        <v>466</v>
      </c>
      <c r="F5" s="107">
        <v>2015</v>
      </c>
      <c r="G5" s="109" t="s">
        <v>468</v>
      </c>
      <c r="H5" s="109" t="s">
        <v>427</v>
      </c>
    </row>
    <row r="6" spans="1:9" ht="12.75">
      <c r="A6" s="130">
        <v>1</v>
      </c>
      <c r="B6" s="113">
        <v>2</v>
      </c>
      <c r="C6" s="130">
        <v>3</v>
      </c>
      <c r="D6" s="113">
        <v>4</v>
      </c>
      <c r="E6" s="130">
        <v>5</v>
      </c>
      <c r="F6" s="113">
        <v>6</v>
      </c>
      <c r="G6" s="130">
        <v>7</v>
      </c>
      <c r="H6" s="130">
        <v>8</v>
      </c>
      <c r="I6" s="18"/>
    </row>
    <row r="7" spans="1:8" ht="12.75">
      <c r="A7" s="51"/>
      <c r="B7" s="51"/>
      <c r="C7" s="51"/>
      <c r="D7" s="51"/>
      <c r="E7" s="51"/>
      <c r="F7" s="51"/>
      <c r="G7" s="51"/>
      <c r="H7" s="51"/>
    </row>
    <row r="8" spans="1:8" ht="12.75">
      <c r="A8" s="94"/>
      <c r="B8" s="65" t="s">
        <v>354</v>
      </c>
      <c r="C8" s="66">
        <f>SUM(C10+C21)</f>
        <v>-603281.16</v>
      </c>
      <c r="D8" s="66">
        <f>SUM(D10+D21)</f>
        <v>-307609.25999999995</v>
      </c>
      <c r="E8" s="66">
        <f>SUM(E10+E21)</f>
        <v>-104256.69</v>
      </c>
      <c r="F8" s="66">
        <f>SUM(F10+F21)</f>
        <v>-707537.85</v>
      </c>
      <c r="G8" s="66">
        <f>SUM(F8/C8*100)</f>
        <v>117.28160879414831</v>
      </c>
      <c r="H8" s="66">
        <f>SUM(D8/C8*100)</f>
        <v>50.98936953376763</v>
      </c>
    </row>
    <row r="9" spans="1:8" ht="12.75">
      <c r="A9" s="51"/>
      <c r="B9" s="51"/>
      <c r="C9" s="51"/>
      <c r="D9" s="51"/>
      <c r="E9" s="51"/>
      <c r="F9" s="51"/>
      <c r="G9" s="51"/>
      <c r="H9" s="51"/>
    </row>
    <row r="10" spans="1:8" ht="12.75">
      <c r="A10" s="95"/>
      <c r="B10" s="61" t="s">
        <v>355</v>
      </c>
      <c r="C10" s="62">
        <f>SUM(C12-C16)</f>
        <v>2000</v>
      </c>
      <c r="D10" s="62">
        <f>SUM(D12-D16)</f>
        <v>834.03</v>
      </c>
      <c r="E10" s="62">
        <f>SUM(E12-E16)</f>
        <v>0</v>
      </c>
      <c r="F10" s="62">
        <f>SUM(F12-F16)</f>
        <v>2000</v>
      </c>
      <c r="G10" s="62">
        <f>SUM(F10/C10*100)</f>
        <v>100</v>
      </c>
      <c r="H10" s="62">
        <f>SUM(D10/C10*100)</f>
        <v>41.701499999999996</v>
      </c>
    </row>
    <row r="11" spans="1:8" ht="12.75">
      <c r="A11" s="35"/>
      <c r="B11" s="22"/>
      <c r="C11" s="31"/>
      <c r="D11" s="31"/>
      <c r="E11" s="31"/>
      <c r="F11" s="31"/>
      <c r="G11" s="31"/>
      <c r="H11" s="31"/>
    </row>
    <row r="12" spans="1:8" ht="12.75">
      <c r="A12" s="84">
        <v>911</v>
      </c>
      <c r="B12" s="87" t="s">
        <v>356</v>
      </c>
      <c r="C12" s="88">
        <f>SUM(C14)</f>
        <v>2000</v>
      </c>
      <c r="D12" s="88">
        <f>SUM(D14)</f>
        <v>834.03</v>
      </c>
      <c r="E12" s="88">
        <f>SUM(E14)</f>
        <v>0</v>
      </c>
      <c r="F12" s="88">
        <f>SUM(F14)</f>
        <v>2000</v>
      </c>
      <c r="G12" s="62">
        <f>SUM(F12/C12*100)</f>
        <v>100</v>
      </c>
      <c r="H12" s="62">
        <f>SUM(D12/C12*100)</f>
        <v>41.701499999999996</v>
      </c>
    </row>
    <row r="13" spans="1:8" ht="12.75">
      <c r="A13" s="53">
        <v>911400</v>
      </c>
      <c r="B13" s="22" t="s">
        <v>357</v>
      </c>
      <c r="C13" s="52"/>
      <c r="D13" s="52"/>
      <c r="E13" s="52"/>
      <c r="F13" s="52"/>
      <c r="G13" s="52"/>
      <c r="H13" s="52"/>
    </row>
    <row r="14" spans="1:8" ht="12.75">
      <c r="A14" s="28"/>
      <c r="B14" s="22" t="s">
        <v>358</v>
      </c>
      <c r="C14" s="40">
        <v>2000</v>
      </c>
      <c r="D14" s="40">
        <v>834.03</v>
      </c>
      <c r="E14" s="40"/>
      <c r="F14" s="40">
        <f>SUM(C14+E14)</f>
        <v>2000</v>
      </c>
      <c r="G14" s="40">
        <f>SUM(F14/C14*100)</f>
        <v>100</v>
      </c>
      <c r="H14" s="40">
        <f>SUM(D14/C14*100)</f>
        <v>41.701499999999996</v>
      </c>
    </row>
    <row r="15" spans="1:8" ht="12.75">
      <c r="A15" s="44"/>
      <c r="B15" s="44"/>
      <c r="C15" s="52"/>
      <c r="D15" s="52"/>
      <c r="E15" s="52"/>
      <c r="F15" s="52"/>
      <c r="G15" s="52"/>
      <c r="H15" s="52"/>
    </row>
    <row r="16" spans="1:8" ht="12.75">
      <c r="A16" s="84">
        <v>61</v>
      </c>
      <c r="B16" s="87" t="s">
        <v>359</v>
      </c>
      <c r="C16" s="87">
        <f aca="true" t="shared" si="0" ref="C16:F17">SUM(C17)</f>
        <v>0</v>
      </c>
      <c r="D16" s="87">
        <f t="shared" si="0"/>
        <v>0</v>
      </c>
      <c r="E16" s="87">
        <f t="shared" si="0"/>
        <v>0</v>
      </c>
      <c r="F16" s="87">
        <f t="shared" si="0"/>
        <v>0</v>
      </c>
      <c r="G16" s="62">
        <v>0</v>
      </c>
      <c r="H16" s="62">
        <v>0</v>
      </c>
    </row>
    <row r="17" spans="1:8" ht="12.75">
      <c r="A17" s="30">
        <v>611</v>
      </c>
      <c r="B17" s="54" t="s">
        <v>359</v>
      </c>
      <c r="C17" s="35">
        <f t="shared" si="0"/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1">
        <v>0</v>
      </c>
      <c r="H17" s="31">
        <v>0</v>
      </c>
    </row>
    <row r="18" spans="1:8" ht="12.75">
      <c r="A18" s="55">
        <v>611000</v>
      </c>
      <c r="B18" s="56" t="s">
        <v>359</v>
      </c>
      <c r="C18" s="22">
        <v>0</v>
      </c>
      <c r="D18" s="22">
        <v>0</v>
      </c>
      <c r="E18" s="22"/>
      <c r="F18" s="40">
        <f>SUM(C18+E18)</f>
        <v>0</v>
      </c>
      <c r="G18" s="40">
        <v>0</v>
      </c>
      <c r="H18" s="31">
        <v>0</v>
      </c>
    </row>
    <row r="19" spans="1:8" ht="12.75">
      <c r="A19" s="55"/>
      <c r="B19" s="56"/>
      <c r="C19" s="22"/>
      <c r="D19" s="22"/>
      <c r="E19" s="22"/>
      <c r="F19" s="22"/>
      <c r="G19" s="22"/>
      <c r="H19" s="31"/>
    </row>
    <row r="20" spans="1:8" ht="12.75">
      <c r="A20" s="55"/>
      <c r="B20" s="56"/>
      <c r="C20" s="22"/>
      <c r="D20" s="22"/>
      <c r="E20" s="22"/>
      <c r="F20" s="22"/>
      <c r="G20" s="22"/>
      <c r="H20" s="31"/>
    </row>
    <row r="21" spans="1:8" ht="12.75">
      <c r="A21" s="65"/>
      <c r="B21" s="70" t="s">
        <v>360</v>
      </c>
      <c r="C21" s="66">
        <f>SUM(C22-C27+C33)</f>
        <v>-605281.16</v>
      </c>
      <c r="D21" s="66">
        <f>SUM(D22-D27+D33)</f>
        <v>-308443.29</v>
      </c>
      <c r="E21" s="66">
        <f>SUM(E22-E27+E33)</f>
        <v>-104256.69</v>
      </c>
      <c r="F21" s="66">
        <f>SUM(F22-F27+F33)</f>
        <v>-709537.85</v>
      </c>
      <c r="G21" s="66">
        <f>SUM(F21/C21*100)</f>
        <v>117.22450604608277</v>
      </c>
      <c r="H21" s="66">
        <f>SUM(D21/C21*100)</f>
        <v>50.95868009504871</v>
      </c>
    </row>
    <row r="22" spans="1:8" ht="12.75">
      <c r="A22" s="84">
        <v>92</v>
      </c>
      <c r="B22" s="87" t="s">
        <v>361</v>
      </c>
      <c r="C22" s="87"/>
      <c r="D22" s="87"/>
      <c r="E22" s="87"/>
      <c r="F22" s="87"/>
      <c r="G22" s="87"/>
      <c r="H22" s="62">
        <v>0</v>
      </c>
    </row>
    <row r="23" spans="1:8" ht="12.75">
      <c r="A23" s="30">
        <v>921</v>
      </c>
      <c r="B23" s="54" t="s">
        <v>361</v>
      </c>
      <c r="C23" s="35">
        <f>SUM(C24)</f>
        <v>0</v>
      </c>
      <c r="D23" s="35">
        <f>SUM(D24)</f>
        <v>0</v>
      </c>
      <c r="E23" s="35">
        <f>SUM(E24)</f>
        <v>0</v>
      </c>
      <c r="F23" s="35">
        <f>SUM(F24)</f>
        <v>0</v>
      </c>
      <c r="G23" s="31">
        <v>0</v>
      </c>
      <c r="H23" s="31">
        <v>0</v>
      </c>
    </row>
    <row r="24" spans="1:8" ht="12.75">
      <c r="A24" s="55">
        <v>921200</v>
      </c>
      <c r="B24" s="56" t="s">
        <v>361</v>
      </c>
      <c r="C24" s="22"/>
      <c r="D24" s="22"/>
      <c r="E24" s="22"/>
      <c r="F24" s="40">
        <f>SUM(C24+E24)</f>
        <v>0</v>
      </c>
      <c r="G24" s="40">
        <v>0</v>
      </c>
      <c r="H24" s="57">
        <v>0</v>
      </c>
    </row>
    <row r="25" spans="1:8" ht="12.75">
      <c r="A25" s="55"/>
      <c r="B25" s="56"/>
      <c r="C25" s="22"/>
      <c r="D25" s="22"/>
      <c r="E25" s="22"/>
      <c r="F25" s="22"/>
      <c r="G25" s="22"/>
      <c r="H25" s="31"/>
    </row>
    <row r="26" spans="1:8" ht="12.75">
      <c r="A26" s="51"/>
      <c r="B26" s="51"/>
      <c r="C26" s="51"/>
      <c r="D26" s="51"/>
      <c r="E26" s="51"/>
      <c r="F26" s="51"/>
      <c r="G26" s="51"/>
      <c r="H26" s="31"/>
    </row>
    <row r="27" spans="1:8" ht="12.75">
      <c r="A27" s="84">
        <v>62</v>
      </c>
      <c r="B27" s="87" t="s">
        <v>202</v>
      </c>
      <c r="C27" s="88">
        <f>SUM(C28)</f>
        <v>605281.16</v>
      </c>
      <c r="D27" s="88">
        <f>SUM(D28)</f>
        <v>308443.29</v>
      </c>
      <c r="E27" s="88">
        <f>SUM(E28)</f>
        <v>104256.69</v>
      </c>
      <c r="F27" s="88">
        <f>SUM(F28)</f>
        <v>709537.85</v>
      </c>
      <c r="G27" s="62">
        <f>SUM(F27/C27*100)</f>
        <v>117.22450604608277</v>
      </c>
      <c r="H27" s="62">
        <f>SUM(D27/C27*100)</f>
        <v>50.95868009504871</v>
      </c>
    </row>
    <row r="28" spans="1:8" ht="12.75">
      <c r="A28" s="30">
        <v>621</v>
      </c>
      <c r="B28" s="35" t="s">
        <v>202</v>
      </c>
      <c r="C28" s="31">
        <f>SUM(C29:C31)</f>
        <v>605281.16</v>
      </c>
      <c r="D28" s="31">
        <f>SUM(D29:D31)</f>
        <v>308443.29</v>
      </c>
      <c r="E28" s="31">
        <f>SUM(E29:E31)</f>
        <v>104256.69</v>
      </c>
      <c r="F28" s="31">
        <f>SUM(F29:F31)</f>
        <v>709537.85</v>
      </c>
      <c r="G28" s="31">
        <f>SUM(F28/C28*100)</f>
        <v>117.22450604608277</v>
      </c>
      <c r="H28" s="31">
        <f>SUM(D28/C28*100)</f>
        <v>50.95868009504871</v>
      </c>
    </row>
    <row r="29" spans="1:8" ht="12.75">
      <c r="A29" s="53">
        <v>621100</v>
      </c>
      <c r="B29" s="22" t="s">
        <v>203</v>
      </c>
      <c r="C29" s="40">
        <f>SUM('5-organizaciona'!E164)</f>
        <v>584220</v>
      </c>
      <c r="D29" s="40">
        <f>SUM('5-organizaciona'!F164)</f>
        <v>287789.92</v>
      </c>
      <c r="E29" s="40">
        <f>SUM('5-organizaciona'!G164)</f>
        <v>0</v>
      </c>
      <c r="F29" s="40">
        <f>SUM('5-organizaciona'!H164)</f>
        <v>584220</v>
      </c>
      <c r="G29" s="40">
        <f>SUM(F29/C29*100)</f>
        <v>100</v>
      </c>
      <c r="H29" s="40">
        <f>SUM(D29/C29*100)</f>
        <v>49.26053883810893</v>
      </c>
    </row>
    <row r="30" spans="1:8" ht="12.75">
      <c r="A30" s="53">
        <v>621300</v>
      </c>
      <c r="B30" s="22" t="s">
        <v>204</v>
      </c>
      <c r="C30" s="40">
        <f>SUM('5-organizaciona'!E165)</f>
        <v>30</v>
      </c>
      <c r="D30" s="40">
        <f>SUM('5-organizaciona'!F165)</f>
        <v>26.47</v>
      </c>
      <c r="E30" s="40">
        <f>SUM('5-organizaciona'!G165)</f>
        <v>0</v>
      </c>
      <c r="F30" s="40">
        <f>SUM('5-organizaciona'!H165)</f>
        <v>30</v>
      </c>
      <c r="G30" s="40">
        <f>SUM(F30/C30*100)</f>
        <v>100</v>
      </c>
      <c r="H30" s="40">
        <f>SUM(D30/C30*100)</f>
        <v>88.23333333333333</v>
      </c>
    </row>
    <row r="31" spans="1:8" ht="12.75">
      <c r="A31" s="53">
        <v>621900</v>
      </c>
      <c r="B31" s="22" t="s">
        <v>347</v>
      </c>
      <c r="C31" s="40">
        <f>SUM('5-organizaciona'!E45+'5-organizaciona'!E166+'5-organizaciona'!E282)</f>
        <v>21031.16</v>
      </c>
      <c r="D31" s="40">
        <f>SUM('5-organizaciona'!F45+'5-organizaciona'!F166+'5-organizaciona'!F282)</f>
        <v>20626.9</v>
      </c>
      <c r="E31" s="40">
        <f>SUM('5-organizaciona'!G45+'5-organizaciona'!G166+'5-organizaciona'!G282)</f>
        <v>104256.69</v>
      </c>
      <c r="F31" s="40">
        <f>SUM('5-organizaciona'!H45+'5-organizaciona'!H166+'5-organizaciona'!H282)</f>
        <v>125287.85</v>
      </c>
      <c r="G31" s="40">
        <f>SUM(F31/C31*100)</f>
        <v>595.7248672921513</v>
      </c>
      <c r="H31" s="40">
        <f>SUM(D31/C31*100)</f>
        <v>98.07780455286347</v>
      </c>
    </row>
    <row r="32" spans="1:8" ht="12.75">
      <c r="A32" s="22"/>
      <c r="B32" s="22"/>
      <c r="C32" s="22"/>
      <c r="D32" s="22"/>
      <c r="E32" s="22"/>
      <c r="F32" s="22"/>
      <c r="G32" s="22"/>
      <c r="H32" s="31"/>
    </row>
    <row r="33" spans="1:8" ht="12.75">
      <c r="A33" s="71">
        <v>3444</v>
      </c>
      <c r="B33" s="65" t="s">
        <v>397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</row>
    <row r="35" ht="12.75">
      <c r="F35" s="32"/>
    </row>
    <row r="36" ht="12.75">
      <c r="F36" s="32"/>
    </row>
  </sheetData>
  <printOptions/>
  <pageMargins left="0.75" right="0.5" top="0.5" bottom="0.5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1"/>
  <sheetViews>
    <sheetView workbookViewId="0" topLeftCell="A1">
      <selection activeCell="E1" sqref="E1"/>
    </sheetView>
  </sheetViews>
  <sheetFormatPr defaultColWidth="9.140625" defaultRowHeight="12.75"/>
  <cols>
    <col min="1" max="1" width="7.421875" style="5" customWidth="1"/>
    <col min="2" max="2" width="5.140625" style="5" customWidth="1"/>
    <col min="3" max="3" width="47.28125" style="5" customWidth="1"/>
    <col min="4" max="4" width="11.7109375" style="5" customWidth="1"/>
    <col min="5" max="5" width="12.57421875" style="5" customWidth="1"/>
    <col min="6" max="6" width="12.7109375" style="5" customWidth="1"/>
    <col min="7" max="7" width="10.421875" style="5" customWidth="1"/>
    <col min="8" max="8" width="11.7109375" style="5" customWidth="1"/>
    <col min="9" max="9" width="7.8515625" style="5" customWidth="1"/>
    <col min="10" max="16384" width="9.140625" style="5" customWidth="1"/>
  </cols>
  <sheetData>
    <row r="1" spans="1:9" ht="12.75">
      <c r="A1" s="6" t="s">
        <v>412</v>
      </c>
      <c r="E1" s="6"/>
      <c r="F1" s="6"/>
      <c r="G1" s="6"/>
      <c r="H1" s="6"/>
      <c r="I1" s="6"/>
    </row>
    <row r="2" spans="3:9" ht="12.75">
      <c r="C2" s="14" t="s">
        <v>117</v>
      </c>
      <c r="D2" s="14"/>
      <c r="E2" s="6"/>
      <c r="F2" s="6"/>
      <c r="G2" s="6"/>
      <c r="H2" s="6"/>
      <c r="I2" s="6"/>
    </row>
    <row r="3" spans="3:9" ht="12.75">
      <c r="C3" s="6" t="s">
        <v>434</v>
      </c>
      <c r="D3" s="6"/>
      <c r="E3" s="6"/>
      <c r="F3" s="6"/>
      <c r="G3" s="6"/>
      <c r="H3" s="6"/>
      <c r="I3" s="6"/>
    </row>
    <row r="4" spans="1:9" ht="13.5" thickBot="1">
      <c r="A4" s="13"/>
      <c r="B4" s="13"/>
      <c r="C4" s="7"/>
      <c r="D4" s="7"/>
      <c r="E4" s="7"/>
      <c r="F4" s="7"/>
      <c r="G4" s="7"/>
      <c r="H4" s="7"/>
      <c r="I4" s="7"/>
    </row>
    <row r="5" spans="1:9" ht="12.75">
      <c r="A5" s="98" t="s">
        <v>118</v>
      </c>
      <c r="B5" s="99" t="s">
        <v>119</v>
      </c>
      <c r="C5" s="100" t="s">
        <v>17</v>
      </c>
      <c r="D5" s="101" t="s">
        <v>22</v>
      </c>
      <c r="E5" s="102" t="s">
        <v>477</v>
      </c>
      <c r="F5" s="101" t="s">
        <v>69</v>
      </c>
      <c r="G5" s="102" t="s">
        <v>465</v>
      </c>
      <c r="H5" s="103" t="s">
        <v>467</v>
      </c>
      <c r="I5" s="101" t="s">
        <v>23</v>
      </c>
    </row>
    <row r="6" spans="1:9" ht="13.5" thickBot="1">
      <c r="A6" s="104" t="s">
        <v>120</v>
      </c>
      <c r="B6" s="104" t="s">
        <v>35</v>
      </c>
      <c r="C6" s="105"/>
      <c r="D6" s="106">
        <v>2015</v>
      </c>
      <c r="E6" s="107" t="s">
        <v>476</v>
      </c>
      <c r="F6" s="106" t="s">
        <v>464</v>
      </c>
      <c r="G6" s="107" t="s">
        <v>466</v>
      </c>
      <c r="H6" s="108">
        <v>2015</v>
      </c>
      <c r="I6" s="109" t="s">
        <v>468</v>
      </c>
    </row>
    <row r="7" spans="1:9" ht="10.5" customHeight="1">
      <c r="A7" s="110">
        <v>1</v>
      </c>
      <c r="B7" s="111">
        <v>2</v>
      </c>
      <c r="C7" s="111">
        <v>3</v>
      </c>
      <c r="D7" s="111">
        <v>3</v>
      </c>
      <c r="E7" s="112">
        <v>3</v>
      </c>
      <c r="F7" s="112">
        <v>4</v>
      </c>
      <c r="G7" s="113">
        <v>5</v>
      </c>
      <c r="H7" s="111">
        <v>6</v>
      </c>
      <c r="I7" s="114">
        <v>7</v>
      </c>
    </row>
    <row r="8" spans="1:9" ht="10.5" customHeight="1">
      <c r="A8" s="42"/>
      <c r="B8" s="42"/>
      <c r="C8" s="42"/>
      <c r="D8" s="42"/>
      <c r="E8" s="42"/>
      <c r="F8" s="42"/>
      <c r="G8" s="42"/>
      <c r="H8" s="42"/>
      <c r="I8" s="42"/>
    </row>
    <row r="9" spans="1:9" ht="12.75">
      <c r="A9" s="35" t="s">
        <v>121</v>
      </c>
      <c r="B9" s="35"/>
      <c r="C9" s="22"/>
      <c r="D9" s="22"/>
      <c r="E9" s="40"/>
      <c r="F9" s="40"/>
      <c r="G9" s="40"/>
      <c r="H9" s="40"/>
      <c r="I9" s="40"/>
    </row>
    <row r="10" spans="1:9" ht="12.75">
      <c r="A10" s="35" t="s">
        <v>122</v>
      </c>
      <c r="B10" s="35"/>
      <c r="C10" s="35"/>
      <c r="D10" s="35"/>
      <c r="E10" s="31"/>
      <c r="F10" s="31"/>
      <c r="G10" s="31"/>
      <c r="H10" s="31"/>
      <c r="I10" s="31"/>
    </row>
    <row r="11" spans="1:9" ht="12.75">
      <c r="A11" s="35"/>
      <c r="B11" s="35"/>
      <c r="C11" s="35"/>
      <c r="D11" s="35"/>
      <c r="E11" s="31"/>
      <c r="F11" s="31"/>
      <c r="G11" s="31"/>
      <c r="H11" s="31"/>
      <c r="I11" s="31"/>
    </row>
    <row r="12" spans="1:9" ht="12.75">
      <c r="A12" s="30">
        <v>41</v>
      </c>
      <c r="B12" s="30"/>
      <c r="C12" s="35" t="s">
        <v>123</v>
      </c>
      <c r="D12" s="31">
        <f>SUM(D14)</f>
        <v>33500</v>
      </c>
      <c r="E12" s="31">
        <f>SUM(E14)</f>
        <v>33500</v>
      </c>
      <c r="F12" s="31">
        <f>SUM(F14)</f>
        <v>22902.36</v>
      </c>
      <c r="G12" s="31">
        <f>SUM(G14)</f>
        <v>-3870</v>
      </c>
      <c r="H12" s="31">
        <f>SUM(H14)</f>
        <v>29630</v>
      </c>
      <c r="I12" s="31">
        <f>SUM(H12/E12*100)</f>
        <v>88.44776119402985</v>
      </c>
    </row>
    <row r="13" spans="1:9" ht="12.75">
      <c r="A13" s="28"/>
      <c r="B13" s="28"/>
      <c r="C13" s="22"/>
      <c r="D13" s="22"/>
      <c r="E13" s="40"/>
      <c r="F13" s="40"/>
      <c r="G13" s="40"/>
      <c r="H13" s="40"/>
      <c r="I13" s="31"/>
    </row>
    <row r="14" spans="1:9" ht="12.75">
      <c r="A14" s="43">
        <v>412</v>
      </c>
      <c r="B14" s="43"/>
      <c r="C14" s="44" t="s">
        <v>124</v>
      </c>
      <c r="D14" s="31">
        <f>SUM(D15:D17)</f>
        <v>33500</v>
      </c>
      <c r="E14" s="31">
        <f>SUM(E15:E17)</f>
        <v>33500</v>
      </c>
      <c r="F14" s="31">
        <f>SUM(F15:F17)</f>
        <v>22902.36</v>
      </c>
      <c r="G14" s="31">
        <f>SUM(G15:G17)</f>
        <v>-3870</v>
      </c>
      <c r="H14" s="31">
        <f>SUM(H15:H17)</f>
        <v>29630</v>
      </c>
      <c r="I14" s="31">
        <f aca="true" t="shared" si="0" ref="I14:I69">SUM(H14/E14*100)</f>
        <v>88.44776119402985</v>
      </c>
    </row>
    <row r="15" spans="1:9" ht="12.75">
      <c r="A15" s="28">
        <v>412600</v>
      </c>
      <c r="B15" s="45" t="s">
        <v>125</v>
      </c>
      <c r="C15" s="22" t="s">
        <v>126</v>
      </c>
      <c r="D15" s="40">
        <v>500</v>
      </c>
      <c r="E15" s="40">
        <v>500</v>
      </c>
      <c r="F15" s="40">
        <v>40</v>
      </c>
      <c r="G15" s="40">
        <v>-460</v>
      </c>
      <c r="H15" s="40">
        <f>SUM(E15+G15)</f>
        <v>40</v>
      </c>
      <c r="I15" s="40">
        <f t="shared" si="0"/>
        <v>8</v>
      </c>
    </row>
    <row r="16" spans="1:9" ht="12.75">
      <c r="A16" s="28">
        <v>412900</v>
      </c>
      <c r="B16" s="45" t="s">
        <v>127</v>
      </c>
      <c r="C16" s="22" t="s">
        <v>128</v>
      </c>
      <c r="D16" s="40">
        <v>3000</v>
      </c>
      <c r="E16" s="40">
        <v>3000</v>
      </c>
      <c r="F16" s="40">
        <v>2199.9</v>
      </c>
      <c r="G16" s="40">
        <v>3590</v>
      </c>
      <c r="H16" s="40">
        <f>SUM(E16+G16)</f>
        <v>6590</v>
      </c>
      <c r="I16" s="40">
        <f t="shared" si="0"/>
        <v>219.66666666666669</v>
      </c>
    </row>
    <row r="17" spans="1:9" ht="12.75">
      <c r="A17" s="28">
        <v>412900</v>
      </c>
      <c r="B17" s="45" t="s">
        <v>127</v>
      </c>
      <c r="C17" s="22" t="s">
        <v>129</v>
      </c>
      <c r="D17" s="40">
        <v>30000</v>
      </c>
      <c r="E17" s="40">
        <v>30000</v>
      </c>
      <c r="F17" s="40">
        <v>20662.46</v>
      </c>
      <c r="G17" s="40">
        <v>-7000</v>
      </c>
      <c r="H17" s="40">
        <f>SUM(E17+G17)</f>
        <v>23000</v>
      </c>
      <c r="I17" s="40">
        <f t="shared" si="0"/>
        <v>76.66666666666667</v>
      </c>
    </row>
    <row r="18" spans="1:9" ht="12.75">
      <c r="A18" s="22"/>
      <c r="B18" s="22"/>
      <c r="C18" s="22"/>
      <c r="D18" s="22"/>
      <c r="E18" s="40"/>
      <c r="F18" s="40"/>
      <c r="G18" s="40"/>
      <c r="H18" s="40"/>
      <c r="I18" s="31"/>
    </row>
    <row r="19" spans="1:9" ht="12.75">
      <c r="A19" s="96"/>
      <c r="B19" s="96"/>
      <c r="C19" s="61" t="s">
        <v>131</v>
      </c>
      <c r="D19" s="62">
        <f>SUM(D12)</f>
        <v>33500</v>
      </c>
      <c r="E19" s="62">
        <f>SUM(E12)</f>
        <v>33500</v>
      </c>
      <c r="F19" s="62">
        <f>SUM(F12)</f>
        <v>22902.36</v>
      </c>
      <c r="G19" s="62">
        <f>SUM(G12)</f>
        <v>-3870</v>
      </c>
      <c r="H19" s="62">
        <f>SUM(H12)</f>
        <v>29630</v>
      </c>
      <c r="I19" s="62">
        <f t="shared" si="0"/>
        <v>88.44776119402985</v>
      </c>
    </row>
    <row r="20" spans="1:9" ht="12.75">
      <c r="A20" s="22"/>
      <c r="B20" s="22"/>
      <c r="C20" s="22"/>
      <c r="D20" s="22"/>
      <c r="E20" s="40"/>
      <c r="F20" s="40"/>
      <c r="G20" s="40"/>
      <c r="H20" s="40"/>
      <c r="I20" s="31"/>
    </row>
    <row r="21" spans="1:9" ht="12.75">
      <c r="A21" s="22"/>
      <c r="B21" s="22"/>
      <c r="C21" s="22"/>
      <c r="D21" s="22"/>
      <c r="E21" s="40"/>
      <c r="F21" s="40"/>
      <c r="G21" s="40"/>
      <c r="H21" s="40"/>
      <c r="I21" s="31"/>
    </row>
    <row r="22" spans="1:9" ht="12.75">
      <c r="A22" s="35" t="s">
        <v>132</v>
      </c>
      <c r="B22" s="35"/>
      <c r="C22" s="35"/>
      <c r="D22" s="35"/>
      <c r="E22" s="40"/>
      <c r="F22" s="40"/>
      <c r="G22" s="40"/>
      <c r="H22" s="40"/>
      <c r="I22" s="31"/>
    </row>
    <row r="23" spans="1:9" ht="12.75">
      <c r="A23" s="35" t="s">
        <v>133</v>
      </c>
      <c r="B23" s="35"/>
      <c r="C23" s="22"/>
      <c r="D23" s="22"/>
      <c r="E23" s="31"/>
      <c r="F23" s="31"/>
      <c r="G23" s="31"/>
      <c r="H23" s="31"/>
      <c r="I23" s="31"/>
    </row>
    <row r="24" spans="1:9" ht="12.75">
      <c r="A24" s="22"/>
      <c r="B24" s="22"/>
      <c r="C24" s="22"/>
      <c r="D24" s="22"/>
      <c r="E24" s="31"/>
      <c r="F24" s="31"/>
      <c r="G24" s="31"/>
      <c r="H24" s="31"/>
      <c r="I24" s="31"/>
    </row>
    <row r="25" spans="1:9" ht="12.75">
      <c r="A25" s="30">
        <v>41</v>
      </c>
      <c r="B25" s="30"/>
      <c r="C25" s="35" t="s">
        <v>123</v>
      </c>
      <c r="D25" s="31">
        <f>SUM(D27+D42)</f>
        <v>296900</v>
      </c>
      <c r="E25" s="31">
        <f>SUM(E27+E42)</f>
        <v>296900</v>
      </c>
      <c r="F25" s="31">
        <f>SUM(F27+F42)</f>
        <v>221499.66000000003</v>
      </c>
      <c r="G25" s="31">
        <f>SUM(G27+G42)</f>
        <v>3800</v>
      </c>
      <c r="H25" s="31">
        <f>SUM(H27+H42)</f>
        <v>300700</v>
      </c>
      <c r="I25" s="31">
        <f t="shared" si="0"/>
        <v>101.27989221960256</v>
      </c>
    </row>
    <row r="26" spans="1:9" ht="12.75">
      <c r="A26" s="30"/>
      <c r="B26" s="30"/>
      <c r="C26" s="35"/>
      <c r="D26" s="35"/>
      <c r="E26" s="31"/>
      <c r="F26" s="31"/>
      <c r="G26" s="31"/>
      <c r="H26" s="31"/>
      <c r="I26" s="31"/>
    </row>
    <row r="27" spans="1:9" ht="12.75">
      <c r="A27" s="43">
        <v>412</v>
      </c>
      <c r="B27" s="43"/>
      <c r="C27" s="44" t="s">
        <v>92</v>
      </c>
      <c r="D27" s="31">
        <f>SUM(D28+D36)</f>
        <v>261900</v>
      </c>
      <c r="E27" s="31">
        <f>SUM(E28+E36)</f>
        <v>261900</v>
      </c>
      <c r="F27" s="31">
        <f>SUM(F28+F36)</f>
        <v>195249.71000000002</v>
      </c>
      <c r="G27" s="31">
        <f>SUM(G28+G36)</f>
        <v>3800</v>
      </c>
      <c r="H27" s="31">
        <f>SUM(H28+H36)</f>
        <v>265700</v>
      </c>
      <c r="I27" s="31">
        <f t="shared" si="0"/>
        <v>101.45093547155403</v>
      </c>
    </row>
    <row r="28" spans="1:9" ht="12.75">
      <c r="A28" s="43">
        <v>412</v>
      </c>
      <c r="B28" s="43"/>
      <c r="C28" s="44" t="s">
        <v>417</v>
      </c>
      <c r="D28" s="31">
        <f>SUM(D29:D34)</f>
        <v>17900</v>
      </c>
      <c r="E28" s="31">
        <f>SUM(E29:E34)</f>
        <v>17900</v>
      </c>
      <c r="F28" s="31">
        <f>SUM(F29:F34)</f>
        <v>12334.580000000002</v>
      </c>
      <c r="G28" s="31">
        <f>SUM(G29:G34)</f>
        <v>0</v>
      </c>
      <c r="H28" s="31">
        <f>SUM(H29:H34)</f>
        <v>17900</v>
      </c>
      <c r="I28" s="31">
        <f t="shared" si="0"/>
        <v>100</v>
      </c>
    </row>
    <row r="29" spans="1:9" ht="12.75">
      <c r="A29" s="28">
        <v>412200</v>
      </c>
      <c r="B29" s="28">
        <v>160</v>
      </c>
      <c r="C29" s="22" t="s">
        <v>418</v>
      </c>
      <c r="D29" s="40">
        <v>500</v>
      </c>
      <c r="E29" s="40">
        <v>500</v>
      </c>
      <c r="F29" s="40">
        <v>353.18</v>
      </c>
      <c r="G29" s="40">
        <v>200</v>
      </c>
      <c r="H29" s="40">
        <f aca="true" t="shared" si="1" ref="H29:H34">SUM(E29+G29)</f>
        <v>700</v>
      </c>
      <c r="I29" s="40">
        <f t="shared" si="0"/>
        <v>140</v>
      </c>
    </row>
    <row r="30" spans="1:9" ht="12.75">
      <c r="A30" s="28">
        <v>412300</v>
      </c>
      <c r="B30" s="28">
        <v>160</v>
      </c>
      <c r="C30" s="22" t="s">
        <v>419</v>
      </c>
      <c r="D30" s="40">
        <v>400</v>
      </c>
      <c r="E30" s="40">
        <v>400</v>
      </c>
      <c r="F30" s="40">
        <v>6.5</v>
      </c>
      <c r="G30" s="40">
        <v>-300</v>
      </c>
      <c r="H30" s="40">
        <f t="shared" si="1"/>
        <v>100</v>
      </c>
      <c r="I30" s="40">
        <f t="shared" si="0"/>
        <v>25</v>
      </c>
    </row>
    <row r="31" spans="1:9" ht="12.75">
      <c r="A31" s="28">
        <v>412600</v>
      </c>
      <c r="B31" s="28">
        <v>160</v>
      </c>
      <c r="C31" s="22" t="s">
        <v>126</v>
      </c>
      <c r="D31" s="40">
        <v>2000</v>
      </c>
      <c r="E31" s="40">
        <v>2000</v>
      </c>
      <c r="F31" s="40">
        <v>612.82</v>
      </c>
      <c r="G31" s="40">
        <v>-500</v>
      </c>
      <c r="H31" s="40">
        <f t="shared" si="1"/>
        <v>1500</v>
      </c>
      <c r="I31" s="40">
        <f t="shared" si="0"/>
        <v>75</v>
      </c>
    </row>
    <row r="32" spans="1:9" ht="12.75">
      <c r="A32" s="28">
        <v>412700</v>
      </c>
      <c r="B32" s="28">
        <v>160</v>
      </c>
      <c r="C32" s="22" t="s">
        <v>312</v>
      </c>
      <c r="D32" s="40">
        <v>500</v>
      </c>
      <c r="E32" s="40">
        <v>500</v>
      </c>
      <c r="F32" s="40"/>
      <c r="G32" s="40">
        <v>-500</v>
      </c>
      <c r="H32" s="40">
        <f t="shared" si="1"/>
        <v>0</v>
      </c>
      <c r="I32" s="40">
        <f t="shared" si="0"/>
        <v>0</v>
      </c>
    </row>
    <row r="33" spans="1:9" ht="12.75">
      <c r="A33" s="28">
        <v>412900</v>
      </c>
      <c r="B33" s="28">
        <v>160</v>
      </c>
      <c r="C33" s="22" t="s">
        <v>420</v>
      </c>
      <c r="D33" s="40">
        <v>14000</v>
      </c>
      <c r="E33" s="40">
        <v>14000</v>
      </c>
      <c r="F33" s="40">
        <v>10074.54</v>
      </c>
      <c r="G33" s="40">
        <v>-500</v>
      </c>
      <c r="H33" s="40">
        <f t="shared" si="1"/>
        <v>13500</v>
      </c>
      <c r="I33" s="40">
        <f t="shared" si="0"/>
        <v>96.42857142857143</v>
      </c>
    </row>
    <row r="34" spans="1:9" ht="12.75">
      <c r="A34" s="28">
        <v>412900</v>
      </c>
      <c r="B34" s="28">
        <v>160</v>
      </c>
      <c r="C34" s="22" t="s">
        <v>421</v>
      </c>
      <c r="D34" s="40">
        <v>500</v>
      </c>
      <c r="E34" s="40">
        <v>500</v>
      </c>
      <c r="F34" s="40">
        <v>1287.54</v>
      </c>
      <c r="G34" s="40">
        <v>1600</v>
      </c>
      <c r="H34" s="40">
        <f t="shared" si="1"/>
        <v>2100</v>
      </c>
      <c r="I34" s="40">
        <f t="shared" si="0"/>
        <v>420</v>
      </c>
    </row>
    <row r="35" spans="1:9" ht="12.75">
      <c r="A35" s="28"/>
      <c r="B35" s="28"/>
      <c r="C35" s="22"/>
      <c r="D35" s="22"/>
      <c r="E35" s="40"/>
      <c r="F35" s="40"/>
      <c r="G35" s="40"/>
      <c r="H35" s="40"/>
      <c r="I35" s="31"/>
    </row>
    <row r="36" spans="1:9" ht="12.75">
      <c r="A36" s="43">
        <v>412</v>
      </c>
      <c r="B36" s="43"/>
      <c r="C36" s="44" t="s">
        <v>92</v>
      </c>
      <c r="D36" s="31">
        <f>SUM(D37:D40)</f>
        <v>244000</v>
      </c>
      <c r="E36" s="31">
        <f>SUM(E37:E40)</f>
        <v>244000</v>
      </c>
      <c r="F36" s="31">
        <f>SUM(F37:F40)</f>
        <v>182915.13</v>
      </c>
      <c r="G36" s="31">
        <f>SUM(G37:G40)</f>
        <v>3800</v>
      </c>
      <c r="H36" s="31">
        <f>SUM(H37:H40)</f>
        <v>247800</v>
      </c>
      <c r="I36" s="31">
        <f t="shared" si="0"/>
        <v>101.55737704918033</v>
      </c>
    </row>
    <row r="37" spans="1:9" ht="12.75">
      <c r="A37" s="28">
        <v>412600</v>
      </c>
      <c r="B37" s="45" t="s">
        <v>125</v>
      </c>
      <c r="C37" s="22" t="s">
        <v>126</v>
      </c>
      <c r="D37" s="40">
        <v>500</v>
      </c>
      <c r="E37" s="40">
        <v>500</v>
      </c>
      <c r="F37" s="40">
        <v>40</v>
      </c>
      <c r="G37" s="40"/>
      <c r="H37" s="40">
        <f>SUM(E37+G37)</f>
        <v>500</v>
      </c>
      <c r="I37" s="40">
        <f t="shared" si="0"/>
        <v>100</v>
      </c>
    </row>
    <row r="38" spans="1:9" ht="12.75">
      <c r="A38" s="28">
        <v>412900</v>
      </c>
      <c r="B38" s="45" t="s">
        <v>125</v>
      </c>
      <c r="C38" s="22" t="s">
        <v>134</v>
      </c>
      <c r="D38" s="40">
        <v>18500</v>
      </c>
      <c r="E38" s="40">
        <v>18500</v>
      </c>
      <c r="F38" s="40">
        <v>12762.17</v>
      </c>
      <c r="G38" s="40">
        <v>2000</v>
      </c>
      <c r="H38" s="40">
        <f>SUM(E38+G38)</f>
        <v>20500</v>
      </c>
      <c r="I38" s="40">
        <f t="shared" si="0"/>
        <v>110.8108108108108</v>
      </c>
    </row>
    <row r="39" spans="1:9" ht="12.75">
      <c r="A39" s="28">
        <v>412900</v>
      </c>
      <c r="B39" s="45" t="s">
        <v>125</v>
      </c>
      <c r="C39" s="22" t="s">
        <v>135</v>
      </c>
      <c r="D39" s="40">
        <v>10000</v>
      </c>
      <c r="E39" s="40">
        <v>10000</v>
      </c>
      <c r="F39" s="40">
        <v>7462.8</v>
      </c>
      <c r="G39" s="40"/>
      <c r="H39" s="40">
        <f>SUM(E39+G39)</f>
        <v>10000</v>
      </c>
      <c r="I39" s="40">
        <f t="shared" si="0"/>
        <v>100</v>
      </c>
    </row>
    <row r="40" spans="1:9" ht="12.75">
      <c r="A40" s="28">
        <v>412900</v>
      </c>
      <c r="B40" s="45" t="s">
        <v>125</v>
      </c>
      <c r="C40" s="22" t="s">
        <v>136</v>
      </c>
      <c r="D40" s="40">
        <v>215000</v>
      </c>
      <c r="E40" s="40">
        <v>215000</v>
      </c>
      <c r="F40" s="40">
        <v>162650.16</v>
      </c>
      <c r="G40" s="40">
        <v>1800</v>
      </c>
      <c r="H40" s="40">
        <f>SUM(E40+G40)</f>
        <v>216800</v>
      </c>
      <c r="I40" s="40">
        <f t="shared" si="0"/>
        <v>100.83720930232558</v>
      </c>
    </row>
    <row r="41" spans="1:9" ht="12.75">
      <c r="A41" s="22"/>
      <c r="B41" s="22"/>
      <c r="C41" s="22"/>
      <c r="D41" s="22"/>
      <c r="E41" s="40"/>
      <c r="F41" s="40"/>
      <c r="G41" s="40"/>
      <c r="H41" s="40"/>
      <c r="I41" s="40"/>
    </row>
    <row r="42" spans="1:9" ht="12.75">
      <c r="A42" s="43">
        <v>415</v>
      </c>
      <c r="B42" s="43"/>
      <c r="C42" s="44" t="s">
        <v>94</v>
      </c>
      <c r="D42" s="31">
        <f>SUM(D43:D43)</f>
        <v>35000</v>
      </c>
      <c r="E42" s="31">
        <f>SUM(E43:E43)</f>
        <v>35000</v>
      </c>
      <c r="F42" s="31">
        <f>SUM(F43:F43)</f>
        <v>26249.95</v>
      </c>
      <c r="G42" s="31">
        <f>SUM(G43:G43)</f>
        <v>0</v>
      </c>
      <c r="H42" s="31">
        <f>SUM(H43:H43)</f>
        <v>35000</v>
      </c>
      <c r="I42" s="31">
        <f t="shared" si="0"/>
        <v>100</v>
      </c>
    </row>
    <row r="43" spans="1:9" ht="12.75">
      <c r="A43" s="28">
        <v>415200</v>
      </c>
      <c r="B43" s="45" t="s">
        <v>137</v>
      </c>
      <c r="C43" s="22" t="s">
        <v>138</v>
      </c>
      <c r="D43" s="40">
        <v>35000</v>
      </c>
      <c r="E43" s="40">
        <v>35000</v>
      </c>
      <c r="F43" s="40">
        <v>26249.95</v>
      </c>
      <c r="G43" s="40"/>
      <c r="H43" s="40">
        <f>SUM(E43+G43)</f>
        <v>35000</v>
      </c>
      <c r="I43" s="40">
        <f t="shared" si="0"/>
        <v>100</v>
      </c>
    </row>
    <row r="44" spans="1:9" ht="12.75">
      <c r="A44" s="28"/>
      <c r="B44" s="45"/>
      <c r="C44" s="22"/>
      <c r="D44" s="22"/>
      <c r="E44" s="40"/>
      <c r="F44" s="40"/>
      <c r="G44" s="40"/>
      <c r="H44" s="40"/>
      <c r="I44" s="31"/>
    </row>
    <row r="45" spans="1:9" ht="12.75">
      <c r="A45" s="30">
        <v>62</v>
      </c>
      <c r="B45" s="47"/>
      <c r="C45" s="35" t="s">
        <v>202</v>
      </c>
      <c r="D45" s="31">
        <f aca="true" t="shared" si="2" ref="D45:H46">SUM(D46)</f>
        <v>20481.16</v>
      </c>
      <c r="E45" s="31">
        <f t="shared" si="2"/>
        <v>20481.16</v>
      </c>
      <c r="F45" s="31">
        <f t="shared" si="2"/>
        <v>20481.16</v>
      </c>
      <c r="G45" s="31">
        <f t="shared" si="2"/>
        <v>0</v>
      </c>
      <c r="H45" s="31">
        <f t="shared" si="2"/>
        <v>20481.16</v>
      </c>
      <c r="I45" s="31">
        <f t="shared" si="0"/>
        <v>100</v>
      </c>
    </row>
    <row r="46" spans="1:9" ht="12.75">
      <c r="A46" s="30">
        <v>621</v>
      </c>
      <c r="B46" s="47"/>
      <c r="C46" s="44" t="s">
        <v>202</v>
      </c>
      <c r="D46" s="31">
        <f t="shared" si="2"/>
        <v>20481.16</v>
      </c>
      <c r="E46" s="31">
        <f t="shared" si="2"/>
        <v>20481.16</v>
      </c>
      <c r="F46" s="31">
        <f t="shared" si="2"/>
        <v>20481.16</v>
      </c>
      <c r="G46" s="31">
        <f t="shared" si="2"/>
        <v>0</v>
      </c>
      <c r="H46" s="31">
        <f t="shared" si="2"/>
        <v>20481.16</v>
      </c>
      <c r="I46" s="31">
        <f t="shared" si="0"/>
        <v>100</v>
      </c>
    </row>
    <row r="47" spans="1:9" ht="12.75">
      <c r="A47" s="28">
        <v>621900</v>
      </c>
      <c r="B47" s="45" t="s">
        <v>400</v>
      </c>
      <c r="C47" s="22" t="s">
        <v>347</v>
      </c>
      <c r="D47" s="40">
        <v>20481.16</v>
      </c>
      <c r="E47" s="40">
        <v>20481.16</v>
      </c>
      <c r="F47" s="40">
        <v>20481.16</v>
      </c>
      <c r="G47" s="40"/>
      <c r="H47" s="40">
        <f>SUM(E47+G47)</f>
        <v>20481.16</v>
      </c>
      <c r="I47" s="40">
        <f t="shared" si="0"/>
        <v>100</v>
      </c>
    </row>
    <row r="48" spans="1:9" ht="12.75">
      <c r="A48" s="22"/>
      <c r="B48" s="22"/>
      <c r="C48" s="22"/>
      <c r="D48" s="22"/>
      <c r="E48" s="40"/>
      <c r="F48" s="40"/>
      <c r="G48" s="40"/>
      <c r="H48" s="40"/>
      <c r="I48" s="31"/>
    </row>
    <row r="49" spans="1:9" ht="12.75">
      <c r="A49" s="96"/>
      <c r="B49" s="96"/>
      <c r="C49" s="61" t="s">
        <v>139</v>
      </c>
      <c r="D49" s="62">
        <f>SUM(D25+D45)</f>
        <v>317381.16</v>
      </c>
      <c r="E49" s="62">
        <f>SUM(E25+E45)</f>
        <v>317381.16</v>
      </c>
      <c r="F49" s="62">
        <f>SUM(F25+F45)</f>
        <v>241980.82000000004</v>
      </c>
      <c r="G49" s="62">
        <f>SUM(G25+G45)</f>
        <v>3800</v>
      </c>
      <c r="H49" s="62">
        <f>SUM(H25+H45)</f>
        <v>321181.16</v>
      </c>
      <c r="I49" s="62">
        <f t="shared" si="0"/>
        <v>101.19729854160215</v>
      </c>
    </row>
    <row r="50" spans="1:9" ht="13.5" customHeight="1">
      <c r="A50" s="22"/>
      <c r="B50" s="22"/>
      <c r="C50" s="35"/>
      <c r="D50" s="35"/>
      <c r="E50" s="31"/>
      <c r="F50" s="31"/>
      <c r="G50" s="31"/>
      <c r="H50" s="31"/>
      <c r="I50" s="31"/>
    </row>
    <row r="51" spans="1:9" ht="12.75">
      <c r="A51" s="22"/>
      <c r="B51" s="22"/>
      <c r="C51" s="35"/>
      <c r="D51" s="35"/>
      <c r="E51" s="31"/>
      <c r="F51" s="31"/>
      <c r="G51" s="31"/>
      <c r="H51" s="31"/>
      <c r="I51" s="31"/>
    </row>
    <row r="52" spans="1:9" ht="12.75">
      <c r="A52" s="35" t="s">
        <v>140</v>
      </c>
      <c r="B52" s="35"/>
      <c r="C52" s="22"/>
      <c r="D52" s="22"/>
      <c r="E52" s="40"/>
      <c r="F52" s="40"/>
      <c r="G52" s="40"/>
      <c r="H52" s="40"/>
      <c r="I52" s="31"/>
    </row>
    <row r="53" spans="1:9" ht="12.75">
      <c r="A53" s="35" t="s">
        <v>141</v>
      </c>
      <c r="B53" s="35"/>
      <c r="C53" s="22"/>
      <c r="D53" s="22"/>
      <c r="E53" s="31"/>
      <c r="F53" s="31"/>
      <c r="G53" s="31"/>
      <c r="H53" s="31"/>
      <c r="I53" s="31"/>
    </row>
    <row r="54" spans="1:9" ht="12.75">
      <c r="A54" s="22"/>
      <c r="B54" s="22"/>
      <c r="C54" s="22"/>
      <c r="D54" s="22"/>
      <c r="E54" s="31"/>
      <c r="F54" s="31"/>
      <c r="G54" s="31"/>
      <c r="H54" s="31"/>
      <c r="I54" s="31"/>
    </row>
    <row r="55" spans="1:9" ht="12.75">
      <c r="A55" s="30">
        <v>41</v>
      </c>
      <c r="B55" s="30"/>
      <c r="C55" s="35" t="s">
        <v>123</v>
      </c>
      <c r="D55" s="31">
        <f>SUM(D56+D63)</f>
        <v>59100</v>
      </c>
      <c r="E55" s="31">
        <f>SUM(E56+E63)</f>
        <v>55100</v>
      </c>
      <c r="F55" s="31">
        <f>SUM(F56+F63)</f>
        <v>27859.809999999998</v>
      </c>
      <c r="G55" s="31">
        <f>SUM(G56+G63)</f>
        <v>7000</v>
      </c>
      <c r="H55" s="31">
        <f>SUM(H56+H63)</f>
        <v>62100</v>
      </c>
      <c r="I55" s="31">
        <f t="shared" si="0"/>
        <v>112.70417422867513</v>
      </c>
    </row>
    <row r="56" spans="1:9" ht="12.75">
      <c r="A56" s="43">
        <v>412</v>
      </c>
      <c r="B56" s="43"/>
      <c r="C56" s="44" t="s">
        <v>92</v>
      </c>
      <c r="D56" s="31">
        <f>SUM(D57:D61)</f>
        <v>46100</v>
      </c>
      <c r="E56" s="31">
        <f>SUM(E57:E61)</f>
        <v>42100</v>
      </c>
      <c r="F56" s="31">
        <f>SUM(F57:F61)</f>
        <v>20990.16</v>
      </c>
      <c r="G56" s="31">
        <f>SUM(G57:G61)</f>
        <v>7000</v>
      </c>
      <c r="H56" s="31">
        <f>SUM(H57:H61)</f>
        <v>49100</v>
      </c>
      <c r="I56" s="31">
        <f t="shared" si="0"/>
        <v>116.62707838479811</v>
      </c>
    </row>
    <row r="57" spans="1:9" ht="12.75">
      <c r="A57" s="28">
        <v>412600</v>
      </c>
      <c r="B57" s="45" t="s">
        <v>125</v>
      </c>
      <c r="C57" s="22" t="s">
        <v>126</v>
      </c>
      <c r="D57" s="40">
        <v>2000</v>
      </c>
      <c r="E57" s="40">
        <v>2000</v>
      </c>
      <c r="F57" s="40">
        <v>1429.44</v>
      </c>
      <c r="G57" s="40">
        <v>2000</v>
      </c>
      <c r="H57" s="40">
        <f>SUM(E57+G57)</f>
        <v>4000</v>
      </c>
      <c r="I57" s="40">
        <f t="shared" si="0"/>
        <v>200</v>
      </c>
    </row>
    <row r="58" spans="1:9" ht="12.75">
      <c r="A58" s="28">
        <v>412600</v>
      </c>
      <c r="B58" s="45" t="s">
        <v>127</v>
      </c>
      <c r="C58" s="22" t="s">
        <v>142</v>
      </c>
      <c r="D58" s="40">
        <v>20000</v>
      </c>
      <c r="E58" s="40">
        <v>20000</v>
      </c>
      <c r="F58" s="40">
        <v>13833.55</v>
      </c>
      <c r="G58" s="40"/>
      <c r="H58" s="40">
        <f>SUM(E58+G58)</f>
        <v>20000</v>
      </c>
      <c r="I58" s="40">
        <f t="shared" si="0"/>
        <v>100</v>
      </c>
    </row>
    <row r="59" spans="1:9" ht="12.75">
      <c r="A59" s="28">
        <v>412900</v>
      </c>
      <c r="B59" s="45" t="s">
        <v>127</v>
      </c>
      <c r="C59" s="22" t="s">
        <v>128</v>
      </c>
      <c r="D59" s="40">
        <v>10100</v>
      </c>
      <c r="E59" s="40">
        <v>6100</v>
      </c>
      <c r="F59" s="40">
        <v>2078.18</v>
      </c>
      <c r="G59" s="40"/>
      <c r="H59" s="40">
        <f>SUM(E59+G59)</f>
        <v>6100</v>
      </c>
      <c r="I59" s="40">
        <f t="shared" si="0"/>
        <v>100</v>
      </c>
    </row>
    <row r="60" spans="1:9" ht="12.75">
      <c r="A60" s="28">
        <v>412900</v>
      </c>
      <c r="B60" s="45" t="s">
        <v>127</v>
      </c>
      <c r="C60" s="22" t="s">
        <v>422</v>
      </c>
      <c r="D60" s="40">
        <v>13000</v>
      </c>
      <c r="E60" s="40">
        <v>13000</v>
      </c>
      <c r="F60" s="40">
        <v>3289</v>
      </c>
      <c r="G60" s="40">
        <v>5000</v>
      </c>
      <c r="H60" s="40">
        <f>SUM(E60+G60)</f>
        <v>18000</v>
      </c>
      <c r="I60" s="40">
        <f t="shared" si="0"/>
        <v>138.46153846153845</v>
      </c>
    </row>
    <row r="61" spans="1:9" ht="12.75">
      <c r="A61" s="28">
        <v>412900</v>
      </c>
      <c r="B61" s="45" t="s">
        <v>127</v>
      </c>
      <c r="C61" s="22" t="s">
        <v>143</v>
      </c>
      <c r="D61" s="40">
        <v>1000</v>
      </c>
      <c r="E61" s="40">
        <v>1000</v>
      </c>
      <c r="F61" s="40">
        <v>359.99</v>
      </c>
      <c r="G61" s="40"/>
      <c r="H61" s="40">
        <f>SUM(E61+G61)</f>
        <v>1000</v>
      </c>
      <c r="I61" s="40">
        <f t="shared" si="0"/>
        <v>100</v>
      </c>
    </row>
    <row r="62" spans="1:9" ht="12.75">
      <c r="A62" s="22"/>
      <c r="B62" s="22"/>
      <c r="C62" s="22"/>
      <c r="D62" s="22"/>
      <c r="E62" s="40"/>
      <c r="F62" s="40"/>
      <c r="G62" s="40"/>
      <c r="H62" s="40"/>
      <c r="I62" s="40"/>
    </row>
    <row r="63" spans="1:9" ht="12.75">
      <c r="A63" s="43">
        <v>416</v>
      </c>
      <c r="B63" s="43"/>
      <c r="C63" s="44" t="s">
        <v>144</v>
      </c>
      <c r="D63" s="31">
        <f>SUM(D64:D65)</f>
        <v>13000</v>
      </c>
      <c r="E63" s="31">
        <f>SUM(E64:E65)</f>
        <v>13000</v>
      </c>
      <c r="F63" s="31">
        <f>SUM(F64:F65)</f>
        <v>6869.65</v>
      </c>
      <c r="G63" s="31">
        <f>SUM(G64:G65)</f>
        <v>0</v>
      </c>
      <c r="H63" s="31">
        <f>SUM(H64:H65)</f>
        <v>13000</v>
      </c>
      <c r="I63" s="31">
        <f t="shared" si="0"/>
        <v>100</v>
      </c>
    </row>
    <row r="64" spans="1:9" ht="12.75">
      <c r="A64" s="28">
        <v>416100</v>
      </c>
      <c r="B64" s="45" t="s">
        <v>125</v>
      </c>
      <c r="C64" s="22" t="s">
        <v>145</v>
      </c>
      <c r="D64" s="40">
        <v>3000</v>
      </c>
      <c r="E64" s="40">
        <v>3000</v>
      </c>
      <c r="F64" s="40"/>
      <c r="G64" s="40"/>
      <c r="H64" s="40">
        <f>SUM(E64+G64)</f>
        <v>3000</v>
      </c>
      <c r="I64" s="40">
        <f t="shared" si="0"/>
        <v>100</v>
      </c>
    </row>
    <row r="65" spans="1:9" ht="12.75">
      <c r="A65" s="28">
        <v>416100</v>
      </c>
      <c r="B65" s="45" t="s">
        <v>125</v>
      </c>
      <c r="C65" s="22" t="s">
        <v>146</v>
      </c>
      <c r="D65" s="40">
        <v>10000</v>
      </c>
      <c r="E65" s="40">
        <v>10000</v>
      </c>
      <c r="F65" s="40">
        <v>6869.65</v>
      </c>
      <c r="G65" s="40"/>
      <c r="H65" s="40">
        <f>SUM(E65+G65)</f>
        <v>10000</v>
      </c>
      <c r="I65" s="40">
        <f t="shared" si="0"/>
        <v>100</v>
      </c>
    </row>
    <row r="66" spans="1:9" ht="12.75">
      <c r="A66" s="22"/>
      <c r="B66" s="22"/>
      <c r="C66" s="22"/>
      <c r="D66" s="22"/>
      <c r="E66" s="22"/>
      <c r="F66" s="22"/>
      <c r="G66" s="22"/>
      <c r="H66" s="22"/>
      <c r="I66" s="40"/>
    </row>
    <row r="67" spans="1:9" ht="12.75">
      <c r="A67" s="22" t="s">
        <v>349</v>
      </c>
      <c r="B67" s="22" t="s">
        <v>400</v>
      </c>
      <c r="C67" s="35" t="s">
        <v>147</v>
      </c>
      <c r="D67" s="31">
        <v>3800</v>
      </c>
      <c r="E67" s="31">
        <v>2800</v>
      </c>
      <c r="F67" s="40"/>
      <c r="G67" s="40">
        <v>-2800</v>
      </c>
      <c r="H67" s="40">
        <f>SUM(E67+G67)</f>
        <v>0</v>
      </c>
      <c r="I67" s="31">
        <f t="shared" si="0"/>
        <v>0</v>
      </c>
    </row>
    <row r="68" spans="1:9" ht="12.75">
      <c r="A68" s="22"/>
      <c r="B68" s="22"/>
      <c r="C68" s="22"/>
      <c r="D68" s="22"/>
      <c r="E68" s="22"/>
      <c r="F68" s="22"/>
      <c r="G68" s="22"/>
      <c r="H68" s="22"/>
      <c r="I68" s="31"/>
    </row>
    <row r="69" spans="1:9" ht="12.75">
      <c r="A69" s="22"/>
      <c r="B69" s="22"/>
      <c r="C69" s="61" t="s">
        <v>148</v>
      </c>
      <c r="D69" s="62">
        <f>SUM(D55+D67)</f>
        <v>62900</v>
      </c>
      <c r="E69" s="62">
        <f>SUM(E55+E67)</f>
        <v>57900</v>
      </c>
      <c r="F69" s="62">
        <f>SUM(F55+F67)</f>
        <v>27859.809999999998</v>
      </c>
      <c r="G69" s="62">
        <f>SUM(G55+G67)</f>
        <v>4200</v>
      </c>
      <c r="H69" s="62">
        <f>SUM(H55+H67)</f>
        <v>62100</v>
      </c>
      <c r="I69" s="62">
        <f t="shared" si="0"/>
        <v>107.25388601036269</v>
      </c>
    </row>
    <row r="70" spans="1:9" ht="12.75">
      <c r="A70" s="22"/>
      <c r="B70" s="22"/>
      <c r="C70" s="35"/>
      <c r="D70" s="35"/>
      <c r="E70" s="31"/>
      <c r="F70" s="31"/>
      <c r="G70" s="31"/>
      <c r="H70" s="31"/>
      <c r="I70" s="31"/>
    </row>
    <row r="71" spans="1:9" ht="12.75">
      <c r="A71" s="22"/>
      <c r="B71" s="22"/>
      <c r="C71" s="35"/>
      <c r="D71" s="35"/>
      <c r="E71" s="31"/>
      <c r="F71" s="31"/>
      <c r="G71" s="31"/>
      <c r="H71" s="31"/>
      <c r="I71" s="31"/>
    </row>
    <row r="72" spans="1:9" ht="12.75">
      <c r="A72" s="35" t="s">
        <v>149</v>
      </c>
      <c r="B72" s="35"/>
      <c r="C72" s="35"/>
      <c r="D72" s="35"/>
      <c r="E72" s="31"/>
      <c r="F72" s="31"/>
      <c r="G72" s="31"/>
      <c r="H72" s="31"/>
      <c r="I72" s="31"/>
    </row>
    <row r="73" spans="1:9" ht="12.75">
      <c r="A73" s="35" t="s">
        <v>150</v>
      </c>
      <c r="B73" s="35"/>
      <c r="C73" s="22"/>
      <c r="D73" s="22"/>
      <c r="E73" s="31"/>
      <c r="F73" s="31"/>
      <c r="G73" s="31"/>
      <c r="H73" s="31"/>
      <c r="I73" s="31"/>
    </row>
    <row r="74" spans="1:9" ht="12.75">
      <c r="A74" s="22"/>
      <c r="B74" s="22"/>
      <c r="C74" s="22"/>
      <c r="D74" s="22"/>
      <c r="E74" s="31"/>
      <c r="F74" s="31"/>
      <c r="G74" s="31"/>
      <c r="H74" s="31"/>
      <c r="I74" s="31"/>
    </row>
    <row r="75" spans="1:9" ht="12.75">
      <c r="A75" s="30">
        <v>41</v>
      </c>
      <c r="B75" s="30"/>
      <c r="C75" s="35" t="s">
        <v>123</v>
      </c>
      <c r="D75" s="31">
        <f>SUM(D77)</f>
        <v>12000</v>
      </c>
      <c r="E75" s="31">
        <f>SUM(E77)</f>
        <v>12000</v>
      </c>
      <c r="F75" s="31">
        <f>SUM(F77)</f>
        <v>4151.82</v>
      </c>
      <c r="G75" s="31">
        <f>SUM(G77)</f>
        <v>-2000</v>
      </c>
      <c r="H75" s="31">
        <f>SUM(H77)</f>
        <v>10000</v>
      </c>
      <c r="I75" s="31">
        <f aca="true" t="shared" si="3" ref="I75:I132">SUM(H75/E75*100)</f>
        <v>83.33333333333334</v>
      </c>
    </row>
    <row r="76" spans="1:9" ht="12.75">
      <c r="A76" s="30"/>
      <c r="B76" s="30"/>
      <c r="C76" s="35"/>
      <c r="D76" s="35"/>
      <c r="E76" s="31"/>
      <c r="F76" s="31"/>
      <c r="G76" s="31"/>
      <c r="H76" s="31"/>
      <c r="I76" s="31"/>
    </row>
    <row r="77" spans="1:9" ht="12.75">
      <c r="A77" s="30">
        <v>412</v>
      </c>
      <c r="B77" s="30"/>
      <c r="C77" s="44" t="s">
        <v>92</v>
      </c>
      <c r="D77" s="31">
        <f>SUM(D78:D79)</f>
        <v>12000</v>
      </c>
      <c r="E77" s="31">
        <f>SUM(E78:E79)</f>
        <v>12000</v>
      </c>
      <c r="F77" s="31">
        <f>SUM(F78:F79)</f>
        <v>4151.82</v>
      </c>
      <c r="G77" s="31">
        <f>SUM(G78:G79)</f>
        <v>-2000</v>
      </c>
      <c r="H77" s="31">
        <f>SUM(H78:H79)</f>
        <v>10000</v>
      </c>
      <c r="I77" s="31">
        <f t="shared" si="3"/>
        <v>83.33333333333334</v>
      </c>
    </row>
    <row r="78" spans="1:9" ht="12.75">
      <c r="A78" s="28">
        <v>412600</v>
      </c>
      <c r="B78" s="45" t="s">
        <v>125</v>
      </c>
      <c r="C78" s="22" t="s">
        <v>126</v>
      </c>
      <c r="D78" s="40">
        <v>9000</v>
      </c>
      <c r="E78" s="40">
        <v>9000</v>
      </c>
      <c r="F78" s="40">
        <v>2998.43</v>
      </c>
      <c r="G78" s="40">
        <v>-2000</v>
      </c>
      <c r="H78" s="40">
        <f>SUM(E78+G78)</f>
        <v>7000</v>
      </c>
      <c r="I78" s="40">
        <f t="shared" si="3"/>
        <v>77.77777777777779</v>
      </c>
    </row>
    <row r="79" spans="1:9" ht="12.75">
      <c r="A79" s="28">
        <v>412900</v>
      </c>
      <c r="B79" s="45" t="s">
        <v>127</v>
      </c>
      <c r="C79" s="22" t="s">
        <v>151</v>
      </c>
      <c r="D79" s="40">
        <v>3000</v>
      </c>
      <c r="E79" s="40">
        <v>3000</v>
      </c>
      <c r="F79" s="40">
        <v>1153.39</v>
      </c>
      <c r="G79" s="40"/>
      <c r="H79" s="40">
        <f>SUM(E79+G79)</f>
        <v>3000</v>
      </c>
      <c r="I79" s="40">
        <f t="shared" si="3"/>
        <v>100</v>
      </c>
    </row>
    <row r="80" spans="1:9" ht="12.75">
      <c r="A80" s="22"/>
      <c r="B80" s="22"/>
      <c r="C80" s="22"/>
      <c r="D80" s="22"/>
      <c r="E80" s="40"/>
      <c r="F80" s="40"/>
      <c r="G80" s="40"/>
      <c r="H80" s="40"/>
      <c r="I80" s="31"/>
    </row>
    <row r="81" spans="1:9" ht="12.75">
      <c r="A81" s="96"/>
      <c r="B81" s="96"/>
      <c r="C81" s="61" t="s">
        <v>152</v>
      </c>
      <c r="D81" s="62">
        <f>SUM(D75)</f>
        <v>12000</v>
      </c>
      <c r="E81" s="62">
        <f>SUM(E75)</f>
        <v>12000</v>
      </c>
      <c r="F81" s="62">
        <f>SUM(F75)</f>
        <v>4151.82</v>
      </c>
      <c r="G81" s="62">
        <f>SUM(G75)</f>
        <v>-2000</v>
      </c>
      <c r="H81" s="62">
        <f>SUM(H75)</f>
        <v>10000</v>
      </c>
      <c r="I81" s="62">
        <f t="shared" si="3"/>
        <v>83.33333333333334</v>
      </c>
    </row>
    <row r="82" spans="1:9" ht="12.75">
      <c r="A82" s="22"/>
      <c r="B82" s="22"/>
      <c r="C82" s="35"/>
      <c r="D82" s="35"/>
      <c r="E82" s="31"/>
      <c r="F82" s="31"/>
      <c r="G82" s="31"/>
      <c r="H82" s="31"/>
      <c r="I82" s="31"/>
    </row>
    <row r="83" spans="1:9" ht="12.75">
      <c r="A83" s="42"/>
      <c r="B83" s="42"/>
      <c r="C83" s="42"/>
      <c r="D83" s="42"/>
      <c r="E83" s="42"/>
      <c r="F83" s="48"/>
      <c r="G83" s="42"/>
      <c r="H83" s="42"/>
      <c r="I83" s="31"/>
    </row>
    <row r="84" spans="1:9" ht="12.75">
      <c r="A84" s="35" t="s">
        <v>153</v>
      </c>
      <c r="B84" s="35"/>
      <c r="C84" s="35"/>
      <c r="D84" s="35"/>
      <c r="E84" s="31"/>
      <c r="F84" s="31"/>
      <c r="G84" s="31"/>
      <c r="H84" s="31"/>
      <c r="I84" s="31"/>
    </row>
    <row r="85" spans="1:9" ht="12.75">
      <c r="A85" s="35" t="s">
        <v>154</v>
      </c>
      <c r="B85" s="35"/>
      <c r="C85" s="22"/>
      <c r="D85" s="22"/>
      <c r="E85" s="31"/>
      <c r="F85" s="31"/>
      <c r="G85" s="31"/>
      <c r="H85" s="31"/>
      <c r="I85" s="31"/>
    </row>
    <row r="86" spans="1:9" ht="12.75">
      <c r="A86" s="35"/>
      <c r="B86" s="35"/>
      <c r="C86" s="22"/>
      <c r="D86" s="22"/>
      <c r="E86" s="31"/>
      <c r="F86" s="31"/>
      <c r="G86" s="31"/>
      <c r="H86" s="31"/>
      <c r="I86" s="31"/>
    </row>
    <row r="87" spans="1:9" ht="12.75">
      <c r="A87" s="30">
        <v>41</v>
      </c>
      <c r="B87" s="30"/>
      <c r="C87" s="35" t="s">
        <v>123</v>
      </c>
      <c r="D87" s="31">
        <f>SUM(D89+D102+D109)</f>
        <v>149300</v>
      </c>
      <c r="E87" s="31">
        <f>SUM(E89+E102+E109)</f>
        <v>149300</v>
      </c>
      <c r="F87" s="31">
        <f>SUM(F89+F102+F109)</f>
        <v>99806.34999999999</v>
      </c>
      <c r="G87" s="31">
        <f>SUM(G89+G102+G109)</f>
        <v>-2000</v>
      </c>
      <c r="H87" s="31">
        <f>SUM(H89+H102+H109)</f>
        <v>147300</v>
      </c>
      <c r="I87" s="31">
        <f t="shared" si="3"/>
        <v>98.6604152712659</v>
      </c>
    </row>
    <row r="88" spans="1:9" ht="12.75">
      <c r="A88" s="28"/>
      <c r="B88" s="28"/>
      <c r="C88" s="22"/>
      <c r="D88" s="22"/>
      <c r="E88" s="40"/>
      <c r="F88" s="40"/>
      <c r="G88" s="40"/>
      <c r="H88" s="40"/>
      <c r="I88" s="31"/>
    </row>
    <row r="89" spans="1:9" ht="12.75">
      <c r="A89" s="43">
        <v>412</v>
      </c>
      <c r="B89" s="43"/>
      <c r="C89" s="44" t="s">
        <v>92</v>
      </c>
      <c r="D89" s="31">
        <f>SUM(D90:D100)</f>
        <v>70000</v>
      </c>
      <c r="E89" s="31">
        <f>SUM(E90:E100)</f>
        <v>70000</v>
      </c>
      <c r="F89" s="31">
        <f>SUM(F90:F100)</f>
        <v>43869.899999999994</v>
      </c>
      <c r="G89" s="31">
        <f>SUM(G90:G100)</f>
        <v>10000</v>
      </c>
      <c r="H89" s="31">
        <f>SUM(H90:H100)</f>
        <v>80000</v>
      </c>
      <c r="I89" s="31">
        <f t="shared" si="3"/>
        <v>114.28571428571428</v>
      </c>
    </row>
    <row r="90" spans="1:9" ht="12.75">
      <c r="A90" s="28">
        <v>412300</v>
      </c>
      <c r="B90" s="45" t="s">
        <v>127</v>
      </c>
      <c r="C90" s="22" t="s">
        <v>155</v>
      </c>
      <c r="D90" s="40">
        <v>18000</v>
      </c>
      <c r="E90" s="40">
        <v>18000</v>
      </c>
      <c r="F90" s="40">
        <v>11446.22</v>
      </c>
      <c r="G90" s="40"/>
      <c r="H90" s="40">
        <f aca="true" t="shared" si="4" ref="H90:H100">SUM(E90+G90)</f>
        <v>18000</v>
      </c>
      <c r="I90" s="40">
        <f t="shared" si="3"/>
        <v>100</v>
      </c>
    </row>
    <row r="91" spans="1:9" ht="12.75">
      <c r="A91" s="28">
        <v>412300</v>
      </c>
      <c r="B91" s="45" t="s">
        <v>127</v>
      </c>
      <c r="C91" s="22" t="s">
        <v>156</v>
      </c>
      <c r="D91" s="40">
        <v>6000</v>
      </c>
      <c r="E91" s="40">
        <v>6000</v>
      </c>
      <c r="F91" s="40">
        <v>3974.54</v>
      </c>
      <c r="G91" s="40"/>
      <c r="H91" s="40">
        <f t="shared" si="4"/>
        <v>6000</v>
      </c>
      <c r="I91" s="40">
        <f t="shared" si="3"/>
        <v>100</v>
      </c>
    </row>
    <row r="92" spans="1:9" ht="12.75">
      <c r="A92" s="28">
        <v>412300</v>
      </c>
      <c r="B92" s="45" t="s">
        <v>127</v>
      </c>
      <c r="C92" s="22" t="s">
        <v>157</v>
      </c>
      <c r="D92" s="40">
        <v>2000</v>
      </c>
      <c r="E92" s="40">
        <v>2000</v>
      </c>
      <c r="F92" s="40">
        <v>1172.1</v>
      </c>
      <c r="G92" s="40"/>
      <c r="H92" s="40">
        <f t="shared" si="4"/>
        <v>2000</v>
      </c>
      <c r="I92" s="40">
        <f t="shared" si="3"/>
        <v>100</v>
      </c>
    </row>
    <row r="93" spans="1:9" ht="12.75">
      <c r="A93" s="28">
        <v>412300</v>
      </c>
      <c r="B93" s="45" t="s">
        <v>127</v>
      </c>
      <c r="C93" s="22" t="s">
        <v>158</v>
      </c>
      <c r="D93" s="40">
        <v>3000</v>
      </c>
      <c r="E93" s="40">
        <v>3000</v>
      </c>
      <c r="F93" s="40">
        <v>2443.6</v>
      </c>
      <c r="G93" s="40"/>
      <c r="H93" s="40">
        <f t="shared" si="4"/>
        <v>3000</v>
      </c>
      <c r="I93" s="40">
        <f t="shared" si="3"/>
        <v>100</v>
      </c>
    </row>
    <row r="94" spans="1:9" ht="12.75">
      <c r="A94" s="28">
        <v>412400</v>
      </c>
      <c r="B94" s="45" t="s">
        <v>159</v>
      </c>
      <c r="C94" s="22" t="s">
        <v>160</v>
      </c>
      <c r="D94" s="40">
        <v>2000</v>
      </c>
      <c r="E94" s="40">
        <v>2000</v>
      </c>
      <c r="F94" s="40"/>
      <c r="G94" s="40"/>
      <c r="H94" s="40">
        <f t="shared" si="4"/>
        <v>2000</v>
      </c>
      <c r="I94" s="40">
        <f t="shared" si="3"/>
        <v>100</v>
      </c>
    </row>
    <row r="95" spans="1:9" ht="12.75">
      <c r="A95" s="28">
        <v>412500</v>
      </c>
      <c r="B95" s="45" t="s">
        <v>127</v>
      </c>
      <c r="C95" s="22" t="s">
        <v>480</v>
      </c>
      <c r="D95" s="40">
        <v>13000</v>
      </c>
      <c r="E95" s="40">
        <v>13000</v>
      </c>
      <c r="F95" s="40">
        <v>8731.81</v>
      </c>
      <c r="G95" s="40">
        <v>6000</v>
      </c>
      <c r="H95" s="40">
        <f t="shared" si="4"/>
        <v>19000</v>
      </c>
      <c r="I95" s="40">
        <f t="shared" si="3"/>
        <v>146.15384615384613</v>
      </c>
    </row>
    <row r="96" spans="1:9" ht="12.75">
      <c r="A96" s="28">
        <v>412600</v>
      </c>
      <c r="B96" s="45" t="s">
        <v>125</v>
      </c>
      <c r="C96" s="22" t="s">
        <v>126</v>
      </c>
      <c r="D96" s="40">
        <v>500</v>
      </c>
      <c r="E96" s="40">
        <v>500</v>
      </c>
      <c r="F96" s="40">
        <v>197.3</v>
      </c>
      <c r="G96" s="40"/>
      <c r="H96" s="40">
        <f t="shared" si="4"/>
        <v>500</v>
      </c>
      <c r="I96" s="40">
        <f t="shared" si="3"/>
        <v>100</v>
      </c>
    </row>
    <row r="97" spans="1:9" ht="12.75">
      <c r="A97" s="28">
        <v>412700</v>
      </c>
      <c r="B97" s="45" t="s">
        <v>127</v>
      </c>
      <c r="C97" s="22" t="s">
        <v>161</v>
      </c>
      <c r="D97" s="40">
        <v>5000</v>
      </c>
      <c r="E97" s="40">
        <v>5000</v>
      </c>
      <c r="F97" s="40">
        <v>1132.97</v>
      </c>
      <c r="G97" s="40"/>
      <c r="H97" s="40">
        <f t="shared" si="4"/>
        <v>5000</v>
      </c>
      <c r="I97" s="40">
        <f t="shared" si="3"/>
        <v>100</v>
      </c>
    </row>
    <row r="98" spans="1:9" ht="12.75">
      <c r="A98" s="28">
        <v>412900</v>
      </c>
      <c r="B98" s="45" t="s">
        <v>125</v>
      </c>
      <c r="C98" s="22" t="s">
        <v>162</v>
      </c>
      <c r="D98" s="40">
        <v>10000</v>
      </c>
      <c r="E98" s="40">
        <v>10000</v>
      </c>
      <c r="F98" s="40">
        <v>4194</v>
      </c>
      <c r="G98" s="40"/>
      <c r="H98" s="40">
        <f t="shared" si="4"/>
        <v>10000</v>
      </c>
      <c r="I98" s="40">
        <f t="shared" si="3"/>
        <v>100</v>
      </c>
    </row>
    <row r="99" spans="1:9" ht="12.75">
      <c r="A99" s="28">
        <v>412900</v>
      </c>
      <c r="B99" s="45" t="s">
        <v>125</v>
      </c>
      <c r="C99" s="22" t="s">
        <v>484</v>
      </c>
      <c r="D99" s="40">
        <v>10000</v>
      </c>
      <c r="E99" s="40">
        <v>10000</v>
      </c>
      <c r="F99" s="40">
        <v>10577.36</v>
      </c>
      <c r="G99" s="40">
        <v>4000</v>
      </c>
      <c r="H99" s="40">
        <f t="shared" si="4"/>
        <v>14000</v>
      </c>
      <c r="I99" s="40">
        <f t="shared" si="3"/>
        <v>140</v>
      </c>
    </row>
    <row r="100" spans="1:9" ht="12.75">
      <c r="A100" s="28">
        <v>412900</v>
      </c>
      <c r="B100" s="45" t="s">
        <v>127</v>
      </c>
      <c r="C100" s="22" t="s">
        <v>163</v>
      </c>
      <c r="D100" s="40">
        <v>500</v>
      </c>
      <c r="E100" s="40">
        <v>500</v>
      </c>
      <c r="F100" s="40"/>
      <c r="G100" s="40"/>
      <c r="H100" s="40">
        <f t="shared" si="4"/>
        <v>500</v>
      </c>
      <c r="I100" s="40">
        <f t="shared" si="3"/>
        <v>100</v>
      </c>
    </row>
    <row r="101" spans="1:9" ht="12.75">
      <c r="A101" s="22"/>
      <c r="B101" s="22"/>
      <c r="C101" s="22"/>
      <c r="D101" s="22"/>
      <c r="E101" s="40"/>
      <c r="F101" s="40"/>
      <c r="G101" s="40"/>
      <c r="H101" s="40"/>
      <c r="I101" s="40"/>
    </row>
    <row r="102" spans="1:9" ht="12.75">
      <c r="A102" s="43">
        <v>415</v>
      </c>
      <c r="B102" s="43"/>
      <c r="C102" s="44" t="s">
        <v>94</v>
      </c>
      <c r="D102" s="31">
        <f>SUM(D103:D107)</f>
        <v>68300</v>
      </c>
      <c r="E102" s="31">
        <f>SUM(E103:E107)</f>
        <v>68300</v>
      </c>
      <c r="F102" s="31">
        <f>SUM(F103:F107)</f>
        <v>50850.05</v>
      </c>
      <c r="G102" s="31">
        <f>SUM(G103:G107)</f>
        <v>-10000</v>
      </c>
      <c r="H102" s="31">
        <f>SUM(H103:H107)</f>
        <v>58300</v>
      </c>
      <c r="I102" s="31">
        <f t="shared" si="3"/>
        <v>85.35871156661786</v>
      </c>
    </row>
    <row r="103" spans="1:9" ht="12.75">
      <c r="A103" s="28">
        <v>415200</v>
      </c>
      <c r="B103" s="45" t="s">
        <v>137</v>
      </c>
      <c r="C103" s="22" t="s">
        <v>164</v>
      </c>
      <c r="D103" s="40">
        <v>56200</v>
      </c>
      <c r="E103" s="40">
        <v>56200</v>
      </c>
      <c r="F103" s="40">
        <v>42150.05</v>
      </c>
      <c r="G103" s="40">
        <v>-10000</v>
      </c>
      <c r="H103" s="40">
        <f>SUM(E103+G103)</f>
        <v>46200</v>
      </c>
      <c r="I103" s="40">
        <f t="shared" si="3"/>
        <v>82.20640569395017</v>
      </c>
    </row>
    <row r="104" spans="1:9" ht="12.75">
      <c r="A104" s="28">
        <v>415200</v>
      </c>
      <c r="B104" s="45" t="s">
        <v>137</v>
      </c>
      <c r="C104" s="22" t="s">
        <v>165</v>
      </c>
      <c r="D104" s="40">
        <v>2000</v>
      </c>
      <c r="E104" s="40">
        <v>2000</v>
      </c>
      <c r="F104" s="40">
        <v>600</v>
      </c>
      <c r="G104" s="40">
        <v>-1400</v>
      </c>
      <c r="H104" s="40">
        <f>SUM(E104+G104)</f>
        <v>600</v>
      </c>
      <c r="I104" s="40">
        <f t="shared" si="3"/>
        <v>30</v>
      </c>
    </row>
    <row r="105" spans="1:9" ht="12.75">
      <c r="A105" s="28">
        <v>415200</v>
      </c>
      <c r="B105" s="45" t="s">
        <v>137</v>
      </c>
      <c r="C105" s="22" t="s">
        <v>166</v>
      </c>
      <c r="D105" s="40">
        <v>2000</v>
      </c>
      <c r="E105" s="40">
        <v>2000</v>
      </c>
      <c r="F105" s="40"/>
      <c r="G105" s="40">
        <v>-2000</v>
      </c>
      <c r="H105" s="40">
        <f>SUM(E105+G105)</f>
        <v>0</v>
      </c>
      <c r="I105" s="40">
        <f t="shared" si="3"/>
        <v>0</v>
      </c>
    </row>
    <row r="106" spans="1:9" ht="12.75">
      <c r="A106" s="28">
        <v>415200</v>
      </c>
      <c r="B106" s="45" t="s">
        <v>137</v>
      </c>
      <c r="C106" s="22" t="s">
        <v>445</v>
      </c>
      <c r="D106" s="22"/>
      <c r="E106" s="40"/>
      <c r="F106" s="40"/>
      <c r="G106" s="40">
        <v>3400</v>
      </c>
      <c r="H106" s="40">
        <f>SUM(E106+G106)</f>
        <v>3400</v>
      </c>
      <c r="I106" s="40">
        <v>0</v>
      </c>
    </row>
    <row r="107" spans="1:9" ht="12.75">
      <c r="A107" s="28">
        <v>415200</v>
      </c>
      <c r="B107" s="45" t="s">
        <v>271</v>
      </c>
      <c r="C107" s="22" t="s">
        <v>446</v>
      </c>
      <c r="D107" s="40">
        <v>8100</v>
      </c>
      <c r="E107" s="40">
        <v>8100</v>
      </c>
      <c r="F107" s="40">
        <v>8100</v>
      </c>
      <c r="G107" s="40"/>
      <c r="H107" s="40">
        <f>SUM(E107+G107)</f>
        <v>8100</v>
      </c>
      <c r="I107" s="40">
        <f t="shared" si="3"/>
        <v>100</v>
      </c>
    </row>
    <row r="108" spans="1:9" ht="12.75">
      <c r="A108" s="28"/>
      <c r="B108" s="28"/>
      <c r="C108" s="22"/>
      <c r="D108" s="22"/>
      <c r="E108" s="40"/>
      <c r="F108" s="40"/>
      <c r="G108" s="40"/>
      <c r="H108" s="40"/>
      <c r="I108" s="31"/>
    </row>
    <row r="109" spans="1:9" ht="12.75">
      <c r="A109" s="43">
        <v>416</v>
      </c>
      <c r="B109" s="43"/>
      <c r="C109" s="44" t="s">
        <v>144</v>
      </c>
      <c r="D109" s="31">
        <f>SUM(D110:D111)</f>
        <v>11000</v>
      </c>
      <c r="E109" s="31">
        <f>SUM(E110:E111)</f>
        <v>11000</v>
      </c>
      <c r="F109" s="31">
        <f>SUM(F110:F111)</f>
        <v>5086.4</v>
      </c>
      <c r="G109" s="31">
        <f>SUM(G110:G111)</f>
        <v>-2000</v>
      </c>
      <c r="H109" s="31">
        <f>SUM(H110:H111)</f>
        <v>9000</v>
      </c>
      <c r="I109" s="31">
        <f t="shared" si="3"/>
        <v>81.81818181818183</v>
      </c>
    </row>
    <row r="110" spans="1:9" ht="12.75">
      <c r="A110" s="28">
        <v>416100</v>
      </c>
      <c r="B110" s="45" t="s">
        <v>167</v>
      </c>
      <c r="C110" s="22" t="s">
        <v>168</v>
      </c>
      <c r="D110" s="40">
        <v>8000</v>
      </c>
      <c r="E110" s="40">
        <v>8000</v>
      </c>
      <c r="F110" s="40">
        <v>5086.4</v>
      </c>
      <c r="G110" s="40"/>
      <c r="H110" s="40">
        <f>SUM(E110+G110)</f>
        <v>8000</v>
      </c>
      <c r="I110" s="40">
        <f t="shared" si="3"/>
        <v>100</v>
      </c>
    </row>
    <row r="111" spans="1:9" ht="12.75">
      <c r="A111" s="28">
        <v>416100</v>
      </c>
      <c r="B111" s="28">
        <v>1060</v>
      </c>
      <c r="C111" s="22" t="s">
        <v>169</v>
      </c>
      <c r="D111" s="40">
        <v>3000</v>
      </c>
      <c r="E111" s="40">
        <v>3000</v>
      </c>
      <c r="F111" s="40"/>
      <c r="G111" s="40">
        <v>-2000</v>
      </c>
      <c r="H111" s="40">
        <f>SUM(E111+G111)</f>
        <v>1000</v>
      </c>
      <c r="I111" s="40">
        <f t="shared" si="3"/>
        <v>33.33333333333333</v>
      </c>
    </row>
    <row r="112" spans="1:9" ht="12.75">
      <c r="A112" s="28"/>
      <c r="B112" s="28"/>
      <c r="C112" s="22"/>
      <c r="D112" s="22"/>
      <c r="E112" s="22"/>
      <c r="F112" s="22"/>
      <c r="G112" s="22"/>
      <c r="H112" s="22"/>
      <c r="I112" s="40"/>
    </row>
    <row r="113" spans="1:9" ht="12.75">
      <c r="A113" s="30">
        <v>51</v>
      </c>
      <c r="B113" s="30"/>
      <c r="C113" s="35" t="s">
        <v>170</v>
      </c>
      <c r="D113" s="31">
        <f>SUM(D114+D118)</f>
        <v>22000</v>
      </c>
      <c r="E113" s="31">
        <f>SUM(E114+E118)</f>
        <v>44000</v>
      </c>
      <c r="F113" s="31">
        <f>SUM(F114+F118)</f>
        <v>4835.5199999999995</v>
      </c>
      <c r="G113" s="31">
        <f>SUM(G114+G118)</f>
        <v>2000</v>
      </c>
      <c r="H113" s="31">
        <f>SUM(H114+H118)</f>
        <v>46000</v>
      </c>
      <c r="I113" s="31">
        <f t="shared" si="3"/>
        <v>104.54545454545455</v>
      </c>
    </row>
    <row r="114" spans="1:9" ht="12.75">
      <c r="A114" s="43">
        <v>511</v>
      </c>
      <c r="B114" s="43"/>
      <c r="C114" s="44" t="s">
        <v>171</v>
      </c>
      <c r="D114" s="31">
        <f>SUM(D115:D116)</f>
        <v>17000</v>
      </c>
      <c r="E114" s="31">
        <f>SUM(E115:E116)</f>
        <v>39000</v>
      </c>
      <c r="F114" s="31">
        <f>SUM(F115:F116)</f>
        <v>1141.78</v>
      </c>
      <c r="G114" s="31">
        <f>SUM(G115:G116)</f>
        <v>2000</v>
      </c>
      <c r="H114" s="31">
        <f>SUM(H115:H116)</f>
        <v>41000</v>
      </c>
      <c r="I114" s="31">
        <f t="shared" si="3"/>
        <v>105.12820512820514</v>
      </c>
    </row>
    <row r="115" spans="1:9" ht="12.75">
      <c r="A115" s="28">
        <v>511300</v>
      </c>
      <c r="B115" s="45" t="s">
        <v>127</v>
      </c>
      <c r="C115" s="22" t="s">
        <v>172</v>
      </c>
      <c r="D115" s="40">
        <v>12000</v>
      </c>
      <c r="E115" s="40">
        <v>34000</v>
      </c>
      <c r="F115" s="40">
        <v>1141.78</v>
      </c>
      <c r="G115" s="40">
        <v>2000</v>
      </c>
      <c r="H115" s="40">
        <f>SUM(E115+G115)</f>
        <v>36000</v>
      </c>
      <c r="I115" s="40">
        <f t="shared" si="3"/>
        <v>105.88235294117648</v>
      </c>
    </row>
    <row r="116" spans="1:9" ht="12.75">
      <c r="A116" s="28">
        <v>511300</v>
      </c>
      <c r="B116" s="45" t="s">
        <v>159</v>
      </c>
      <c r="C116" s="22" t="s">
        <v>447</v>
      </c>
      <c r="D116" s="40">
        <v>5000</v>
      </c>
      <c r="E116" s="40">
        <v>5000</v>
      </c>
      <c r="F116" s="40"/>
      <c r="G116" s="40"/>
      <c r="H116" s="40">
        <f>SUM(E116+G116)</f>
        <v>5000</v>
      </c>
      <c r="I116" s="40">
        <f t="shared" si="3"/>
        <v>100</v>
      </c>
    </row>
    <row r="117" spans="1:9" ht="12.75">
      <c r="A117" s="28"/>
      <c r="B117" s="28"/>
      <c r="C117" s="22"/>
      <c r="D117" s="22"/>
      <c r="E117" s="40"/>
      <c r="F117" s="40"/>
      <c r="G117" s="40"/>
      <c r="H117" s="40"/>
      <c r="I117" s="40"/>
    </row>
    <row r="118" spans="1:9" ht="12.75">
      <c r="A118" s="43">
        <v>516</v>
      </c>
      <c r="B118" s="43"/>
      <c r="C118" s="44" t="s">
        <v>173</v>
      </c>
      <c r="D118" s="31">
        <f>SUM(D119)</f>
        <v>5000</v>
      </c>
      <c r="E118" s="31">
        <f>SUM(E119)</f>
        <v>5000</v>
      </c>
      <c r="F118" s="31">
        <f>SUM(F119)</f>
        <v>3693.74</v>
      </c>
      <c r="G118" s="31">
        <f>SUM(G119)</f>
        <v>0</v>
      </c>
      <c r="H118" s="31">
        <f>SUM(H119)</f>
        <v>5000</v>
      </c>
      <c r="I118" s="31">
        <f t="shared" si="3"/>
        <v>100</v>
      </c>
    </row>
    <row r="119" spans="1:9" ht="12.75">
      <c r="A119" s="28">
        <v>516100</v>
      </c>
      <c r="B119" s="45" t="s">
        <v>127</v>
      </c>
      <c r="C119" s="22" t="s">
        <v>174</v>
      </c>
      <c r="D119" s="40">
        <v>5000</v>
      </c>
      <c r="E119" s="40">
        <v>5000</v>
      </c>
      <c r="F119" s="40">
        <v>3693.74</v>
      </c>
      <c r="G119" s="40"/>
      <c r="H119" s="40">
        <f>SUM(E119+G119)</f>
        <v>5000</v>
      </c>
      <c r="I119" s="40">
        <f t="shared" si="3"/>
        <v>100</v>
      </c>
    </row>
    <row r="120" spans="1:9" ht="12.75">
      <c r="A120" s="28"/>
      <c r="B120" s="28"/>
      <c r="C120" s="22"/>
      <c r="D120" s="22"/>
      <c r="E120" s="40"/>
      <c r="F120" s="40"/>
      <c r="G120" s="40"/>
      <c r="H120" s="40"/>
      <c r="I120" s="31"/>
    </row>
    <row r="121" spans="1:9" ht="12.75">
      <c r="A121" s="96"/>
      <c r="B121" s="96"/>
      <c r="C121" s="61" t="s">
        <v>175</v>
      </c>
      <c r="D121" s="62">
        <f>SUM(D87+D113)</f>
        <v>171300</v>
      </c>
      <c r="E121" s="62">
        <f>SUM(E87+E113)</f>
        <v>193300</v>
      </c>
      <c r="F121" s="62">
        <f>SUM(F87+F113)</f>
        <v>104641.87</v>
      </c>
      <c r="G121" s="62">
        <f>SUM(G87+G113)</f>
        <v>0</v>
      </c>
      <c r="H121" s="62">
        <f>SUM(H87+H113)</f>
        <v>193300</v>
      </c>
      <c r="I121" s="62">
        <f t="shared" si="3"/>
        <v>100</v>
      </c>
    </row>
    <row r="122" spans="1:9" ht="12.75">
      <c r="A122" s="22"/>
      <c r="B122" s="22"/>
      <c r="C122" s="35"/>
      <c r="D122" s="35"/>
      <c r="E122" s="31"/>
      <c r="F122" s="22"/>
      <c r="G122" s="22"/>
      <c r="H122" s="22"/>
      <c r="I122" s="31"/>
    </row>
    <row r="123" spans="1:9" ht="12.75">
      <c r="A123" s="35" t="s">
        <v>176</v>
      </c>
      <c r="B123" s="35"/>
      <c r="C123" s="35"/>
      <c r="D123" s="35"/>
      <c r="E123" s="31"/>
      <c r="F123" s="31"/>
      <c r="G123" s="31"/>
      <c r="H123" s="31"/>
      <c r="I123" s="31"/>
    </row>
    <row r="124" spans="1:9" ht="12.75">
      <c r="A124" s="35" t="s">
        <v>177</v>
      </c>
      <c r="B124" s="35"/>
      <c r="C124" s="22"/>
      <c r="D124" s="22"/>
      <c r="E124" s="31"/>
      <c r="F124" s="31"/>
      <c r="G124" s="31"/>
      <c r="H124" s="31"/>
      <c r="I124" s="31"/>
    </row>
    <row r="125" spans="1:9" ht="12.75">
      <c r="A125" s="22"/>
      <c r="B125" s="22"/>
      <c r="C125" s="22"/>
      <c r="D125" s="22"/>
      <c r="E125" s="31"/>
      <c r="F125" s="31"/>
      <c r="G125" s="31"/>
      <c r="H125" s="31"/>
      <c r="I125" s="31"/>
    </row>
    <row r="126" spans="1:9" ht="12.75">
      <c r="A126" s="30">
        <v>41</v>
      </c>
      <c r="B126" s="30"/>
      <c r="C126" s="35" t="s">
        <v>123</v>
      </c>
      <c r="D126" s="31">
        <f>SUM(D127+D134+D155)</f>
        <v>2244600</v>
      </c>
      <c r="E126" s="31">
        <f>SUM(E127+E134+E155)</f>
        <v>2236600</v>
      </c>
      <c r="F126" s="31">
        <f>SUM(F127+F134+F155)</f>
        <v>1532683.6400000001</v>
      </c>
      <c r="G126" s="31">
        <f>SUM(G127+G134+G155)</f>
        <v>-24041</v>
      </c>
      <c r="H126" s="31">
        <f>SUM(H127+H134+H155)</f>
        <v>2212559</v>
      </c>
      <c r="I126" s="31">
        <f t="shared" si="3"/>
        <v>98.925109541268</v>
      </c>
    </row>
    <row r="127" spans="1:9" ht="12.75">
      <c r="A127" s="43">
        <v>411</v>
      </c>
      <c r="B127" s="43"/>
      <c r="C127" s="44" t="s">
        <v>91</v>
      </c>
      <c r="D127" s="31">
        <f>SUM(D128+D131)</f>
        <v>1706600</v>
      </c>
      <c r="E127" s="31">
        <f>SUM(E128+E131)</f>
        <v>1706600</v>
      </c>
      <c r="F127" s="31">
        <f>SUM(F128+F131)</f>
        <v>1253770.4</v>
      </c>
      <c r="G127" s="31">
        <f>SUM(G128+G131)</f>
        <v>9559</v>
      </c>
      <c r="H127" s="31">
        <f>SUM(H128+H131)</f>
        <v>1716159</v>
      </c>
      <c r="I127" s="31">
        <f t="shared" si="3"/>
        <v>100.56011953591937</v>
      </c>
    </row>
    <row r="128" spans="1:9" ht="12.75">
      <c r="A128" s="43">
        <v>4111</v>
      </c>
      <c r="B128" s="43"/>
      <c r="C128" s="35" t="s">
        <v>178</v>
      </c>
      <c r="D128" s="31">
        <f>SUM(D129:D129)</f>
        <v>1361600</v>
      </c>
      <c r="E128" s="31">
        <f>SUM(E129:E129)</f>
        <v>1361600</v>
      </c>
      <c r="F128" s="31">
        <f>SUM(F129:F129)</f>
        <v>987436.13</v>
      </c>
      <c r="G128" s="31">
        <f>SUM(G129:G129)</f>
        <v>4559</v>
      </c>
      <c r="H128" s="31">
        <f>SUM(H129:H129)</f>
        <v>1366159</v>
      </c>
      <c r="I128" s="31">
        <f t="shared" si="3"/>
        <v>100.33482667450058</v>
      </c>
    </row>
    <row r="129" spans="1:9" ht="12.75">
      <c r="A129" s="28">
        <v>411100</v>
      </c>
      <c r="B129" s="45" t="s">
        <v>125</v>
      </c>
      <c r="C129" s="22" t="s">
        <v>179</v>
      </c>
      <c r="D129" s="40">
        <v>1361600</v>
      </c>
      <c r="E129" s="40">
        <v>1361600</v>
      </c>
      <c r="F129" s="40">
        <v>987436.13</v>
      </c>
      <c r="G129" s="40">
        <v>4559</v>
      </c>
      <c r="H129" s="40">
        <f>SUM(E129+G129)</f>
        <v>1366159</v>
      </c>
      <c r="I129" s="40">
        <f t="shared" si="3"/>
        <v>100.33482667450058</v>
      </c>
    </row>
    <row r="130" spans="1:9" ht="12.75">
      <c r="A130" s="28"/>
      <c r="B130" s="28"/>
      <c r="C130" s="22"/>
      <c r="D130" s="22"/>
      <c r="E130" s="40"/>
      <c r="F130" s="40"/>
      <c r="G130" s="40"/>
      <c r="H130" s="40"/>
      <c r="I130" s="31"/>
    </row>
    <row r="131" spans="1:9" ht="12.75">
      <c r="A131" s="30">
        <v>4112</v>
      </c>
      <c r="B131" s="30"/>
      <c r="C131" s="35" t="s">
        <v>180</v>
      </c>
      <c r="D131" s="31">
        <f>SUM(D132)</f>
        <v>345000</v>
      </c>
      <c r="E131" s="31">
        <f>SUM(E132)</f>
        <v>345000</v>
      </c>
      <c r="F131" s="31">
        <f>SUM(F132)</f>
        <v>266334.27</v>
      </c>
      <c r="G131" s="31">
        <f>SUM(G132)</f>
        <v>5000</v>
      </c>
      <c r="H131" s="31">
        <f>SUM(H132)</f>
        <v>350000</v>
      </c>
      <c r="I131" s="31">
        <f t="shared" si="3"/>
        <v>101.44927536231884</v>
      </c>
    </row>
    <row r="132" spans="1:9" ht="12.75">
      <c r="A132" s="28">
        <v>411200</v>
      </c>
      <c r="B132" s="45" t="s">
        <v>125</v>
      </c>
      <c r="C132" s="22" t="s">
        <v>180</v>
      </c>
      <c r="D132" s="40">
        <v>345000</v>
      </c>
      <c r="E132" s="40">
        <v>345000</v>
      </c>
      <c r="F132" s="40">
        <v>266334.27</v>
      </c>
      <c r="G132" s="40">
        <v>5000</v>
      </c>
      <c r="H132" s="40">
        <f>SUM(E132+G132)</f>
        <v>350000</v>
      </c>
      <c r="I132" s="40">
        <f t="shared" si="3"/>
        <v>101.44927536231884</v>
      </c>
    </row>
    <row r="133" spans="1:9" ht="12.75">
      <c r="A133" s="28"/>
      <c r="B133" s="28"/>
      <c r="C133" s="22"/>
      <c r="D133" s="22"/>
      <c r="E133" s="40"/>
      <c r="F133" s="40"/>
      <c r="G133" s="40"/>
      <c r="H133" s="40"/>
      <c r="I133" s="40"/>
    </row>
    <row r="134" spans="1:9" ht="12.75">
      <c r="A134" s="43">
        <v>412</v>
      </c>
      <c r="B134" s="43"/>
      <c r="C134" s="44" t="s">
        <v>92</v>
      </c>
      <c r="D134" s="31">
        <f>SUM(D135:D153)</f>
        <v>315450</v>
      </c>
      <c r="E134" s="31">
        <f>SUM(E135:E153)</f>
        <v>307450</v>
      </c>
      <c r="F134" s="31">
        <f>SUM(F135:F153)</f>
        <v>167924.62</v>
      </c>
      <c r="G134" s="31">
        <f>SUM(G135:G153)</f>
        <v>-27300</v>
      </c>
      <c r="H134" s="31">
        <f>SUM(H135:H153)</f>
        <v>280150</v>
      </c>
      <c r="I134" s="31">
        <f aca="true" t="shared" si="5" ref="I134:I195">SUM(H134/E134*100)</f>
        <v>91.12050739957716</v>
      </c>
    </row>
    <row r="135" spans="1:9" ht="12.75">
      <c r="A135" s="28">
        <v>412100</v>
      </c>
      <c r="B135" s="45" t="s">
        <v>127</v>
      </c>
      <c r="C135" s="22" t="s">
        <v>181</v>
      </c>
      <c r="D135" s="40">
        <v>11000</v>
      </c>
      <c r="E135" s="40">
        <v>11000</v>
      </c>
      <c r="F135" s="40">
        <v>7411.33</v>
      </c>
      <c r="G135" s="40"/>
      <c r="H135" s="40">
        <f aca="true" t="shared" si="6" ref="H135:H153">SUM(E135+G135)</f>
        <v>11000</v>
      </c>
      <c r="I135" s="40">
        <f t="shared" si="5"/>
        <v>100</v>
      </c>
    </row>
    <row r="136" spans="1:9" ht="12.75">
      <c r="A136" s="28">
        <v>412200</v>
      </c>
      <c r="B136" s="45" t="s">
        <v>127</v>
      </c>
      <c r="C136" s="22" t="s">
        <v>182</v>
      </c>
      <c r="D136" s="40">
        <v>17000</v>
      </c>
      <c r="E136" s="40">
        <v>17000</v>
      </c>
      <c r="F136" s="40">
        <v>10313.84</v>
      </c>
      <c r="G136" s="40">
        <v>-1000</v>
      </c>
      <c r="H136" s="40">
        <f t="shared" si="6"/>
        <v>16000</v>
      </c>
      <c r="I136" s="40">
        <f t="shared" si="5"/>
        <v>94.11764705882352</v>
      </c>
    </row>
    <row r="137" spans="1:9" ht="12.75">
      <c r="A137" s="28">
        <v>412200</v>
      </c>
      <c r="B137" s="45" t="s">
        <v>127</v>
      </c>
      <c r="C137" s="22" t="s">
        <v>183</v>
      </c>
      <c r="D137" s="40">
        <v>20000</v>
      </c>
      <c r="E137" s="40">
        <v>20000</v>
      </c>
      <c r="F137" s="40">
        <v>4878.9</v>
      </c>
      <c r="G137" s="40"/>
      <c r="H137" s="40">
        <f t="shared" si="6"/>
        <v>20000</v>
      </c>
      <c r="I137" s="40">
        <f t="shared" si="5"/>
        <v>100</v>
      </c>
    </row>
    <row r="138" spans="1:9" ht="12.75">
      <c r="A138" s="28">
        <v>412200</v>
      </c>
      <c r="B138" s="45" t="s">
        <v>127</v>
      </c>
      <c r="C138" s="22" t="s">
        <v>184</v>
      </c>
      <c r="D138" s="40">
        <v>6000</v>
      </c>
      <c r="E138" s="40">
        <v>6000</v>
      </c>
      <c r="F138" s="40">
        <v>5195.71</v>
      </c>
      <c r="G138" s="40">
        <v>1000</v>
      </c>
      <c r="H138" s="40">
        <f t="shared" si="6"/>
        <v>7000</v>
      </c>
      <c r="I138" s="40">
        <f t="shared" si="5"/>
        <v>116.66666666666667</v>
      </c>
    </row>
    <row r="139" spans="1:9" ht="12.75">
      <c r="A139" s="28">
        <v>412200</v>
      </c>
      <c r="B139" s="45" t="s">
        <v>127</v>
      </c>
      <c r="C139" s="22" t="s">
        <v>185</v>
      </c>
      <c r="D139" s="40">
        <v>45000</v>
      </c>
      <c r="E139" s="40">
        <v>45000</v>
      </c>
      <c r="F139" s="40">
        <v>31520.42</v>
      </c>
      <c r="G139" s="40"/>
      <c r="H139" s="40">
        <f t="shared" si="6"/>
        <v>45000</v>
      </c>
      <c r="I139" s="40">
        <f t="shared" si="5"/>
        <v>100</v>
      </c>
    </row>
    <row r="140" spans="1:9" ht="12.75">
      <c r="A140" s="28">
        <v>412600</v>
      </c>
      <c r="B140" s="45" t="s">
        <v>125</v>
      </c>
      <c r="C140" s="22" t="s">
        <v>126</v>
      </c>
      <c r="D140" s="40">
        <v>500</v>
      </c>
      <c r="E140" s="40">
        <v>500</v>
      </c>
      <c r="F140" s="40">
        <v>20</v>
      </c>
      <c r="G140" s="40"/>
      <c r="H140" s="40">
        <f t="shared" si="6"/>
        <v>500</v>
      </c>
      <c r="I140" s="40">
        <f t="shared" si="5"/>
        <v>100</v>
      </c>
    </row>
    <row r="141" spans="1:9" ht="12.75">
      <c r="A141" s="28">
        <v>412700</v>
      </c>
      <c r="B141" s="45" t="s">
        <v>127</v>
      </c>
      <c r="C141" s="22" t="s">
        <v>186</v>
      </c>
      <c r="D141" s="40">
        <v>5000</v>
      </c>
      <c r="E141" s="40">
        <v>5000</v>
      </c>
      <c r="F141" s="40">
        <v>4811.48</v>
      </c>
      <c r="G141" s="40"/>
      <c r="H141" s="40">
        <f t="shared" si="6"/>
        <v>5000</v>
      </c>
      <c r="I141" s="40">
        <f t="shared" si="5"/>
        <v>100</v>
      </c>
    </row>
    <row r="142" spans="1:9" ht="12.75">
      <c r="A142" s="28">
        <v>412700</v>
      </c>
      <c r="B142" s="45" t="s">
        <v>127</v>
      </c>
      <c r="C142" s="22" t="s">
        <v>187</v>
      </c>
      <c r="D142" s="40">
        <v>12000</v>
      </c>
      <c r="E142" s="40">
        <v>9000</v>
      </c>
      <c r="F142" s="40">
        <v>1863.17</v>
      </c>
      <c r="G142" s="40">
        <v>-2000</v>
      </c>
      <c r="H142" s="40">
        <f t="shared" si="6"/>
        <v>7000</v>
      </c>
      <c r="I142" s="40">
        <f t="shared" si="5"/>
        <v>77.77777777777779</v>
      </c>
    </row>
    <row r="143" spans="1:9" ht="12.75">
      <c r="A143" s="28">
        <v>412700</v>
      </c>
      <c r="B143" s="45" t="s">
        <v>127</v>
      </c>
      <c r="C143" s="22" t="s">
        <v>188</v>
      </c>
      <c r="D143" s="40">
        <v>15000</v>
      </c>
      <c r="E143" s="40">
        <v>10000</v>
      </c>
      <c r="F143" s="40">
        <v>5888.22</v>
      </c>
      <c r="G143" s="40">
        <v>-2000</v>
      </c>
      <c r="H143" s="40">
        <f t="shared" si="6"/>
        <v>8000</v>
      </c>
      <c r="I143" s="40">
        <f t="shared" si="5"/>
        <v>80</v>
      </c>
    </row>
    <row r="144" spans="1:9" ht="12.75">
      <c r="A144" s="28">
        <v>412700</v>
      </c>
      <c r="B144" s="45" t="s">
        <v>127</v>
      </c>
      <c r="C144" s="22" t="s">
        <v>189</v>
      </c>
      <c r="D144" s="40">
        <v>3000</v>
      </c>
      <c r="E144" s="40">
        <v>3000</v>
      </c>
      <c r="F144" s="40">
        <v>16.38</v>
      </c>
      <c r="G144" s="40"/>
      <c r="H144" s="40">
        <f t="shared" si="6"/>
        <v>3000</v>
      </c>
      <c r="I144" s="40">
        <f t="shared" si="5"/>
        <v>100</v>
      </c>
    </row>
    <row r="145" spans="1:9" ht="12.75">
      <c r="A145" s="28">
        <v>412700</v>
      </c>
      <c r="B145" s="45" t="s">
        <v>127</v>
      </c>
      <c r="C145" s="22" t="s">
        <v>485</v>
      </c>
      <c r="D145" s="40">
        <v>8000</v>
      </c>
      <c r="E145" s="40">
        <v>8000</v>
      </c>
      <c r="F145" s="40">
        <v>2457</v>
      </c>
      <c r="G145" s="40">
        <v>-1000</v>
      </c>
      <c r="H145" s="40">
        <f t="shared" si="6"/>
        <v>7000</v>
      </c>
      <c r="I145" s="40">
        <f t="shared" si="5"/>
        <v>87.5</v>
      </c>
    </row>
    <row r="146" spans="1:9" ht="12.75">
      <c r="A146" s="28">
        <v>412700</v>
      </c>
      <c r="B146" s="45" t="s">
        <v>127</v>
      </c>
      <c r="C146" s="22" t="s">
        <v>191</v>
      </c>
      <c r="D146" s="40">
        <v>6500</v>
      </c>
      <c r="E146" s="40">
        <v>6500</v>
      </c>
      <c r="F146" s="40">
        <v>4017.21</v>
      </c>
      <c r="G146" s="40"/>
      <c r="H146" s="40">
        <f t="shared" si="6"/>
        <v>6500</v>
      </c>
      <c r="I146" s="40">
        <f t="shared" si="5"/>
        <v>100</v>
      </c>
    </row>
    <row r="147" spans="1:9" ht="12.75">
      <c r="A147" s="28">
        <v>412900</v>
      </c>
      <c r="B147" s="45" t="s">
        <v>127</v>
      </c>
      <c r="C147" s="22" t="s">
        <v>192</v>
      </c>
      <c r="D147" s="40">
        <v>250</v>
      </c>
      <c r="E147" s="40">
        <v>250</v>
      </c>
      <c r="F147" s="40"/>
      <c r="G147" s="40">
        <v>400</v>
      </c>
      <c r="H147" s="40">
        <f t="shared" si="6"/>
        <v>650</v>
      </c>
      <c r="I147" s="40">
        <f t="shared" si="5"/>
        <v>260</v>
      </c>
    </row>
    <row r="148" spans="1:9" ht="12.75">
      <c r="A148" s="28">
        <v>412900</v>
      </c>
      <c r="B148" s="45" t="s">
        <v>127</v>
      </c>
      <c r="C148" s="22" t="s">
        <v>193</v>
      </c>
      <c r="D148" s="40">
        <v>1000</v>
      </c>
      <c r="E148" s="40">
        <v>1000</v>
      </c>
      <c r="F148" s="40">
        <v>882.5</v>
      </c>
      <c r="G148" s="40">
        <v>1600</v>
      </c>
      <c r="H148" s="40">
        <f t="shared" si="6"/>
        <v>2600</v>
      </c>
      <c r="I148" s="40">
        <f t="shared" si="5"/>
        <v>260</v>
      </c>
    </row>
    <row r="149" spans="1:9" ht="12.75" customHeight="1">
      <c r="A149" s="28">
        <v>412900</v>
      </c>
      <c r="B149" s="45" t="s">
        <v>125</v>
      </c>
      <c r="C149" s="22" t="s">
        <v>488</v>
      </c>
      <c r="D149" s="40"/>
      <c r="E149" s="40"/>
      <c r="F149" s="40">
        <v>843.6</v>
      </c>
      <c r="G149" s="40">
        <v>2000</v>
      </c>
      <c r="H149" s="40">
        <f t="shared" si="6"/>
        <v>2000</v>
      </c>
      <c r="I149" s="40">
        <v>0</v>
      </c>
    </row>
    <row r="150" spans="1:9" ht="12.75" customHeight="1">
      <c r="A150" s="28">
        <v>412900</v>
      </c>
      <c r="B150" s="45" t="s">
        <v>127</v>
      </c>
      <c r="C150" s="22" t="s">
        <v>489</v>
      </c>
      <c r="D150" s="40"/>
      <c r="E150" s="40"/>
      <c r="F150" s="40">
        <v>285.75</v>
      </c>
      <c r="G150" s="40">
        <v>1000</v>
      </c>
      <c r="H150" s="40">
        <f t="shared" si="6"/>
        <v>1000</v>
      </c>
      <c r="I150" s="40">
        <v>0</v>
      </c>
    </row>
    <row r="151" spans="1:9" ht="12.75">
      <c r="A151" s="28">
        <v>412900</v>
      </c>
      <c r="B151" s="45" t="s">
        <v>125</v>
      </c>
      <c r="C151" s="22" t="s">
        <v>483</v>
      </c>
      <c r="D151" s="40">
        <v>10000</v>
      </c>
      <c r="E151" s="40">
        <v>10000</v>
      </c>
      <c r="F151" s="40">
        <v>14836.18</v>
      </c>
      <c r="G151" s="40">
        <v>12600</v>
      </c>
      <c r="H151" s="40">
        <f t="shared" si="6"/>
        <v>22600</v>
      </c>
      <c r="I151" s="40">
        <f t="shared" si="5"/>
        <v>225.99999999999997</v>
      </c>
    </row>
    <row r="152" spans="1:9" ht="12.75">
      <c r="A152" s="28">
        <v>412900</v>
      </c>
      <c r="B152" s="45" t="s">
        <v>127</v>
      </c>
      <c r="C152" s="22" t="s">
        <v>194</v>
      </c>
      <c r="D152" s="40">
        <v>150000</v>
      </c>
      <c r="E152" s="40">
        <v>150000</v>
      </c>
      <c r="F152" s="40">
        <v>70042.69</v>
      </c>
      <c r="G152" s="40">
        <v>-40000</v>
      </c>
      <c r="H152" s="40">
        <f t="shared" si="6"/>
        <v>110000</v>
      </c>
      <c r="I152" s="40">
        <f t="shared" si="5"/>
        <v>73.33333333333333</v>
      </c>
    </row>
    <row r="153" spans="1:9" ht="12.75">
      <c r="A153" s="28">
        <v>412900</v>
      </c>
      <c r="B153" s="45" t="s">
        <v>127</v>
      </c>
      <c r="C153" s="22" t="s">
        <v>195</v>
      </c>
      <c r="D153" s="40">
        <v>5200</v>
      </c>
      <c r="E153" s="40">
        <v>5200</v>
      </c>
      <c r="F153" s="40">
        <v>2640.24</v>
      </c>
      <c r="G153" s="40">
        <v>100</v>
      </c>
      <c r="H153" s="40">
        <f t="shared" si="6"/>
        <v>5300</v>
      </c>
      <c r="I153" s="40">
        <f t="shared" si="5"/>
        <v>101.92307692307692</v>
      </c>
    </row>
    <row r="154" spans="1:9" ht="12.75">
      <c r="A154" s="22"/>
      <c r="B154" s="22"/>
      <c r="C154" s="40"/>
      <c r="D154" s="40"/>
      <c r="E154" s="40"/>
      <c r="F154" s="40"/>
      <c r="G154" s="40"/>
      <c r="H154" s="40"/>
      <c r="I154" s="40"/>
    </row>
    <row r="155" spans="1:9" ht="12.75">
      <c r="A155" s="43">
        <v>413</v>
      </c>
      <c r="B155" s="43"/>
      <c r="C155" s="44" t="s">
        <v>196</v>
      </c>
      <c r="D155" s="31">
        <f>SUM(D156:D159)</f>
        <v>222550</v>
      </c>
      <c r="E155" s="31">
        <f>SUM(E156:E159)</f>
        <v>222550</v>
      </c>
      <c r="F155" s="31">
        <f>SUM(F156:F159)</f>
        <v>110988.62</v>
      </c>
      <c r="G155" s="31">
        <f>SUM(G156:G159)</f>
        <v>-6300</v>
      </c>
      <c r="H155" s="31">
        <f>SUM(H156:H159)</f>
        <v>216250</v>
      </c>
      <c r="I155" s="31">
        <f t="shared" si="5"/>
        <v>97.16917546618737</v>
      </c>
    </row>
    <row r="156" spans="1:9" ht="12.75">
      <c r="A156" s="28">
        <v>413100</v>
      </c>
      <c r="B156" s="45" t="s">
        <v>197</v>
      </c>
      <c r="C156" s="22" t="s">
        <v>198</v>
      </c>
      <c r="D156" s="40">
        <v>212530</v>
      </c>
      <c r="E156" s="40">
        <v>212530</v>
      </c>
      <c r="F156" s="40">
        <v>110578.65</v>
      </c>
      <c r="G156" s="40"/>
      <c r="H156" s="40">
        <f>SUM(E156+G156)</f>
        <v>212530</v>
      </c>
      <c r="I156" s="40">
        <f t="shared" si="5"/>
        <v>100</v>
      </c>
    </row>
    <row r="157" spans="1:9" ht="12.75">
      <c r="A157" s="28">
        <v>413300</v>
      </c>
      <c r="B157" s="45" t="s">
        <v>197</v>
      </c>
      <c r="C157" s="22" t="s">
        <v>199</v>
      </c>
      <c r="D157" s="40">
        <v>1</v>
      </c>
      <c r="E157" s="40">
        <v>1</v>
      </c>
      <c r="F157" s="40">
        <v>0.15</v>
      </c>
      <c r="G157" s="40"/>
      <c r="H157" s="40">
        <f>SUM(E157+G157)</f>
        <v>1</v>
      </c>
      <c r="I157" s="40">
        <f t="shared" si="5"/>
        <v>100</v>
      </c>
    </row>
    <row r="158" spans="1:9" ht="12.75">
      <c r="A158" s="28">
        <v>413400</v>
      </c>
      <c r="B158" s="45" t="s">
        <v>197</v>
      </c>
      <c r="C158" s="22" t="s">
        <v>448</v>
      </c>
      <c r="D158" s="40">
        <v>5000</v>
      </c>
      <c r="E158" s="40">
        <v>5000</v>
      </c>
      <c r="F158" s="40">
        <v>409.82</v>
      </c>
      <c r="G158" s="40">
        <v>-2300</v>
      </c>
      <c r="H158" s="40">
        <f>SUM(E158+G158)</f>
        <v>2700</v>
      </c>
      <c r="I158" s="40">
        <f t="shared" si="5"/>
        <v>54</v>
      </c>
    </row>
    <row r="159" spans="1:9" ht="12.75">
      <c r="A159" s="28">
        <v>413900</v>
      </c>
      <c r="B159" s="45" t="s">
        <v>197</v>
      </c>
      <c r="C159" s="22" t="s">
        <v>428</v>
      </c>
      <c r="D159" s="40">
        <v>5019</v>
      </c>
      <c r="E159" s="40">
        <v>5019</v>
      </c>
      <c r="F159" s="40"/>
      <c r="G159" s="40">
        <v>-4000</v>
      </c>
      <c r="H159" s="40">
        <f>SUM(E159+G159)</f>
        <v>1019</v>
      </c>
      <c r="I159" s="40">
        <f t="shared" si="5"/>
        <v>20.30284917314206</v>
      </c>
    </row>
    <row r="160" spans="1:9" ht="12.75">
      <c r="A160" s="28"/>
      <c r="B160" s="45"/>
      <c r="C160" s="22"/>
      <c r="D160" s="40"/>
      <c r="E160" s="40"/>
      <c r="F160" s="40"/>
      <c r="G160" s="40"/>
      <c r="H160" s="40"/>
      <c r="I160" s="40"/>
    </row>
    <row r="161" spans="1:9" ht="12.75">
      <c r="A161" s="28"/>
      <c r="B161" s="45"/>
      <c r="C161" s="22"/>
      <c r="D161" s="40"/>
      <c r="E161" s="40"/>
      <c r="F161" s="40"/>
      <c r="G161" s="40"/>
      <c r="H161" s="40"/>
      <c r="I161" s="40"/>
    </row>
    <row r="162" spans="1:9" ht="12.75">
      <c r="A162" s="30">
        <v>62</v>
      </c>
      <c r="B162" s="30"/>
      <c r="C162" s="35" t="s">
        <v>202</v>
      </c>
      <c r="D162" s="31">
        <f>SUM(D163)</f>
        <v>584800</v>
      </c>
      <c r="E162" s="31">
        <f>SUM(E163)</f>
        <v>584800</v>
      </c>
      <c r="F162" s="31">
        <f>SUM(F163)</f>
        <v>287962.12999999995</v>
      </c>
      <c r="G162" s="31">
        <f>SUM(G163)</f>
        <v>290</v>
      </c>
      <c r="H162" s="31">
        <f>SUM(H163)</f>
        <v>585090</v>
      </c>
      <c r="I162" s="31">
        <f t="shared" si="5"/>
        <v>100.04958960328318</v>
      </c>
    </row>
    <row r="163" spans="1:9" ht="12.75">
      <c r="A163" s="43">
        <v>621</v>
      </c>
      <c r="B163" s="43"/>
      <c r="C163" s="44" t="s">
        <v>202</v>
      </c>
      <c r="D163" s="31">
        <f>SUM(D164:D166)</f>
        <v>584800</v>
      </c>
      <c r="E163" s="31">
        <f>SUM(E164:E166)</f>
        <v>584800</v>
      </c>
      <c r="F163" s="31">
        <f>SUM(F164:F166)</f>
        <v>287962.12999999995</v>
      </c>
      <c r="G163" s="31">
        <f>SUM(G164:G166)</f>
        <v>290</v>
      </c>
      <c r="H163" s="31">
        <f>SUM(H164:H166)</f>
        <v>585090</v>
      </c>
      <c r="I163" s="31">
        <f t="shared" si="5"/>
        <v>100.04958960328318</v>
      </c>
    </row>
    <row r="164" spans="1:9" ht="12.75">
      <c r="A164" s="28">
        <v>621100</v>
      </c>
      <c r="B164" s="45" t="s">
        <v>197</v>
      </c>
      <c r="C164" s="22" t="s">
        <v>203</v>
      </c>
      <c r="D164" s="40">
        <v>584220</v>
      </c>
      <c r="E164" s="40">
        <v>584220</v>
      </c>
      <c r="F164" s="40">
        <v>287789.92</v>
      </c>
      <c r="G164" s="40"/>
      <c r="H164" s="40">
        <f>SUM(E164+G164)</f>
        <v>584220</v>
      </c>
      <c r="I164" s="40">
        <f t="shared" si="5"/>
        <v>100</v>
      </c>
    </row>
    <row r="165" spans="1:9" ht="12.75">
      <c r="A165" s="28">
        <v>621300</v>
      </c>
      <c r="B165" s="45" t="s">
        <v>197</v>
      </c>
      <c r="C165" s="22" t="s">
        <v>204</v>
      </c>
      <c r="D165" s="40">
        <v>30</v>
      </c>
      <c r="E165" s="40">
        <v>30</v>
      </c>
      <c r="F165" s="40">
        <v>26.47</v>
      </c>
      <c r="G165" s="40"/>
      <c r="H165" s="40">
        <f>SUM(E165+G165)</f>
        <v>30</v>
      </c>
      <c r="I165" s="40">
        <f t="shared" si="5"/>
        <v>100</v>
      </c>
    </row>
    <row r="166" spans="1:9" ht="12.75">
      <c r="A166" s="28">
        <v>621900</v>
      </c>
      <c r="B166" s="45" t="s">
        <v>197</v>
      </c>
      <c r="C166" s="22" t="s">
        <v>205</v>
      </c>
      <c r="D166" s="40">
        <v>550</v>
      </c>
      <c r="E166" s="40">
        <v>550</v>
      </c>
      <c r="F166" s="40">
        <v>145.74</v>
      </c>
      <c r="G166" s="40">
        <v>290</v>
      </c>
      <c r="H166" s="40">
        <f>SUM(E166+G166)</f>
        <v>840</v>
      </c>
      <c r="I166" s="40">
        <f>SUM(H166/E166*100)</f>
        <v>152.72727272727275</v>
      </c>
    </row>
    <row r="167" spans="1:9" ht="12.75">
      <c r="A167" s="28"/>
      <c r="B167" s="45"/>
      <c r="C167" s="22"/>
      <c r="D167" s="40"/>
      <c r="E167" s="40"/>
      <c r="F167" s="40"/>
      <c r="G167" s="40"/>
      <c r="H167" s="40"/>
      <c r="I167" s="40"/>
    </row>
    <row r="168" spans="1:9" ht="12.75">
      <c r="A168" s="96"/>
      <c r="B168" s="96"/>
      <c r="C168" s="61" t="s">
        <v>206</v>
      </c>
      <c r="D168" s="62">
        <f>SUM(D162+D126)</f>
        <v>2829400</v>
      </c>
      <c r="E168" s="62">
        <f>SUM(E162+E126)</f>
        <v>2821400</v>
      </c>
      <c r="F168" s="62">
        <f>SUM(F162+F126)</f>
        <v>1820645.77</v>
      </c>
      <c r="G168" s="62">
        <f>SUM(G162+G126)</f>
        <v>-23751</v>
      </c>
      <c r="H168" s="62">
        <f>SUM(H162+H126)</f>
        <v>2797649</v>
      </c>
      <c r="I168" s="62">
        <f t="shared" si="5"/>
        <v>99.15818388034309</v>
      </c>
    </row>
    <row r="169" spans="1:9" ht="12.75">
      <c r="A169" s="22"/>
      <c r="B169" s="22"/>
      <c r="C169" s="35"/>
      <c r="D169" s="35"/>
      <c r="E169" s="31"/>
      <c r="F169" s="31"/>
      <c r="G169" s="31"/>
      <c r="H169" s="31"/>
      <c r="I169" s="31"/>
    </row>
    <row r="170" spans="1:9" ht="12.75">
      <c r="A170" s="22"/>
      <c r="B170" s="22"/>
      <c r="C170" s="35"/>
      <c r="D170" s="35"/>
      <c r="E170" s="31"/>
      <c r="F170" s="31"/>
      <c r="G170" s="31"/>
      <c r="H170" s="31"/>
      <c r="I170" s="31"/>
    </row>
    <row r="171" spans="1:9" ht="12.75">
      <c r="A171" s="35" t="s">
        <v>207</v>
      </c>
      <c r="B171" s="35"/>
      <c r="C171" s="35"/>
      <c r="D171" s="35"/>
      <c r="E171" s="40"/>
      <c r="F171" s="40"/>
      <c r="G171" s="40"/>
      <c r="H171" s="40"/>
      <c r="I171" s="31"/>
    </row>
    <row r="172" spans="1:9" ht="12.75">
      <c r="A172" s="35" t="s">
        <v>208</v>
      </c>
      <c r="B172" s="35"/>
      <c r="C172" s="35"/>
      <c r="D172" s="35"/>
      <c r="E172" s="31"/>
      <c r="F172" s="31"/>
      <c r="G172" s="31"/>
      <c r="H172" s="31"/>
      <c r="I172" s="31"/>
    </row>
    <row r="173" spans="1:9" ht="12.75">
      <c r="A173" s="35"/>
      <c r="B173" s="35"/>
      <c r="C173" s="35"/>
      <c r="D173" s="35"/>
      <c r="E173" s="31"/>
      <c r="F173" s="31"/>
      <c r="G173" s="31"/>
      <c r="H173" s="31"/>
      <c r="I173" s="31"/>
    </row>
    <row r="174" spans="1:9" ht="12.75">
      <c r="A174" s="30">
        <v>41</v>
      </c>
      <c r="B174" s="30"/>
      <c r="C174" s="35" t="s">
        <v>123</v>
      </c>
      <c r="D174" s="31">
        <f>SUM(D176+D180+D185+D227)</f>
        <v>830700</v>
      </c>
      <c r="E174" s="31">
        <f>SUM(E176+E180+E185+E227)</f>
        <v>831700</v>
      </c>
      <c r="F174" s="31">
        <f>SUM(F176+F180+F185+F227)</f>
        <v>511474.85</v>
      </c>
      <c r="G174" s="31">
        <f>SUM(G176+G180+G185+G227)</f>
        <v>15520</v>
      </c>
      <c r="H174" s="31">
        <f>SUM(H176+H180+H185+H227)</f>
        <v>847220</v>
      </c>
      <c r="I174" s="31">
        <f t="shared" si="5"/>
        <v>101.86605747264639</v>
      </c>
    </row>
    <row r="175" spans="1:9" ht="12.75">
      <c r="A175" s="30"/>
      <c r="B175" s="30"/>
      <c r="C175" s="35"/>
      <c r="D175" s="31"/>
      <c r="E175" s="31"/>
      <c r="F175" s="31"/>
      <c r="G175" s="31"/>
      <c r="H175" s="31"/>
      <c r="I175" s="31"/>
    </row>
    <row r="176" spans="1:9" ht="12.75">
      <c r="A176" s="43">
        <v>412</v>
      </c>
      <c r="B176" s="43"/>
      <c r="C176" s="44" t="s">
        <v>92</v>
      </c>
      <c r="D176" s="31">
        <f>SUM(D177:D178)</f>
        <v>1000</v>
      </c>
      <c r="E176" s="31">
        <f>SUM(E177:E178)</f>
        <v>1000</v>
      </c>
      <c r="F176" s="31">
        <f>SUM(F177:F178)</f>
        <v>200</v>
      </c>
      <c r="G176" s="31">
        <f>SUM(G177:G178)</f>
        <v>0</v>
      </c>
      <c r="H176" s="31">
        <f>SUM(H177:H178)</f>
        <v>1000</v>
      </c>
      <c r="I176" s="31">
        <f t="shared" si="5"/>
        <v>100</v>
      </c>
    </row>
    <row r="177" spans="1:9" ht="12.75">
      <c r="A177" s="28">
        <v>412600</v>
      </c>
      <c r="B177" s="45" t="s">
        <v>125</v>
      </c>
      <c r="C177" s="22" t="s">
        <v>126</v>
      </c>
      <c r="D177" s="40">
        <v>500</v>
      </c>
      <c r="E177" s="40">
        <v>500</v>
      </c>
      <c r="F177" s="40">
        <v>200</v>
      </c>
      <c r="G177" s="40"/>
      <c r="H177" s="40">
        <f>SUM(E177+G177)</f>
        <v>500</v>
      </c>
      <c r="I177" s="40">
        <f t="shared" si="5"/>
        <v>100</v>
      </c>
    </row>
    <row r="178" spans="1:9" ht="12.75">
      <c r="A178" s="28">
        <v>412900</v>
      </c>
      <c r="B178" s="45" t="s">
        <v>127</v>
      </c>
      <c r="C178" s="22" t="s">
        <v>163</v>
      </c>
      <c r="D178" s="40">
        <v>500</v>
      </c>
      <c r="E178" s="40">
        <v>500</v>
      </c>
      <c r="F178" s="40"/>
      <c r="G178" s="40"/>
      <c r="H178" s="40">
        <f>SUM(E178+G178)</f>
        <v>500</v>
      </c>
      <c r="I178" s="40">
        <f t="shared" si="5"/>
        <v>100</v>
      </c>
    </row>
    <row r="179" spans="1:9" ht="12.75">
      <c r="A179" s="28"/>
      <c r="B179" s="45"/>
      <c r="C179" s="22"/>
      <c r="D179" s="40"/>
      <c r="E179" s="40"/>
      <c r="F179" s="40"/>
      <c r="G179" s="40"/>
      <c r="H179" s="40"/>
      <c r="I179" s="40"/>
    </row>
    <row r="180" spans="1:9" ht="12.75">
      <c r="A180" s="30">
        <v>414</v>
      </c>
      <c r="B180" s="47"/>
      <c r="C180" s="35" t="s">
        <v>471</v>
      </c>
      <c r="D180" s="31">
        <f>SUM(D181)</f>
        <v>0</v>
      </c>
      <c r="E180" s="31">
        <f>SUM(E181)</f>
        <v>0</v>
      </c>
      <c r="F180" s="31">
        <f>SUM(F181)</f>
        <v>0</v>
      </c>
      <c r="G180" s="31">
        <f>SUM(G181)</f>
        <v>16620</v>
      </c>
      <c r="H180" s="31">
        <f>SUM(H181)</f>
        <v>16620</v>
      </c>
      <c r="I180" s="31">
        <v>0</v>
      </c>
    </row>
    <row r="181" spans="1:9" ht="12.75">
      <c r="A181" s="43">
        <v>4141</v>
      </c>
      <c r="B181" s="49"/>
      <c r="C181" s="44" t="s">
        <v>472</v>
      </c>
      <c r="D181" s="31">
        <f>SUM(D182:D183)</f>
        <v>0</v>
      </c>
      <c r="E181" s="31">
        <f>SUM(E182:E183)</f>
        <v>0</v>
      </c>
      <c r="F181" s="31">
        <f>SUM(F182:F183)</f>
        <v>0</v>
      </c>
      <c r="G181" s="31">
        <f>SUM(G182:G183)</f>
        <v>16620</v>
      </c>
      <c r="H181" s="31">
        <f>SUM(H182:H183)</f>
        <v>16620</v>
      </c>
      <c r="I181" s="31">
        <v>0</v>
      </c>
    </row>
    <row r="182" spans="1:9" ht="12.75">
      <c r="A182" s="28">
        <v>414100</v>
      </c>
      <c r="B182" s="45" t="s">
        <v>242</v>
      </c>
      <c r="C182" s="22" t="s">
        <v>473</v>
      </c>
      <c r="D182" s="40"/>
      <c r="E182" s="40"/>
      <c r="F182" s="40"/>
      <c r="G182" s="40">
        <v>12420</v>
      </c>
      <c r="H182" s="40">
        <f>SUM(E182+G182)</f>
        <v>12420</v>
      </c>
      <c r="I182" s="40">
        <v>0</v>
      </c>
    </row>
    <row r="183" spans="1:9" ht="12.75">
      <c r="A183" s="28">
        <v>414100</v>
      </c>
      <c r="B183" s="45" t="s">
        <v>253</v>
      </c>
      <c r="C183" s="22" t="s">
        <v>474</v>
      </c>
      <c r="D183" s="40"/>
      <c r="E183" s="40"/>
      <c r="F183" s="40"/>
      <c r="G183" s="40">
        <v>4200</v>
      </c>
      <c r="H183" s="40">
        <f>SUM(E183+G183)</f>
        <v>4200</v>
      </c>
      <c r="I183" s="40">
        <v>0</v>
      </c>
    </row>
    <row r="184" spans="1:9" ht="12.75">
      <c r="A184" s="28"/>
      <c r="B184" s="45"/>
      <c r="C184" s="22"/>
      <c r="D184" s="40"/>
      <c r="E184" s="40"/>
      <c r="F184" s="40"/>
      <c r="G184" s="40"/>
      <c r="H184" s="40"/>
      <c r="I184" s="40"/>
    </row>
    <row r="185" spans="1:9" ht="12.75">
      <c r="A185" s="43">
        <v>415</v>
      </c>
      <c r="B185" s="43"/>
      <c r="C185" s="35" t="s">
        <v>209</v>
      </c>
      <c r="D185" s="31">
        <f>SUM(D186+D219)</f>
        <v>710500</v>
      </c>
      <c r="E185" s="31">
        <f>SUM(E186+E219)</f>
        <v>735500</v>
      </c>
      <c r="F185" s="31">
        <f>SUM(F186+F219)</f>
        <v>501390.94999999995</v>
      </c>
      <c r="G185" s="31">
        <f>SUM(G186+G219)</f>
        <v>19520</v>
      </c>
      <c r="H185" s="31">
        <f>SUM(H186+H219)</f>
        <v>755020</v>
      </c>
      <c r="I185" s="31">
        <f t="shared" si="5"/>
        <v>102.6539768864718</v>
      </c>
    </row>
    <row r="186" spans="1:9" ht="12.75">
      <c r="A186" s="43">
        <v>4152</v>
      </c>
      <c r="B186" s="43"/>
      <c r="C186" s="44" t="s">
        <v>200</v>
      </c>
      <c r="D186" s="31">
        <f>SUM(D187+D191+D197+D201+D204+D211)</f>
        <v>629500</v>
      </c>
      <c r="E186" s="31">
        <f>SUM(E187+E191+E197+E201+E204+E211)</f>
        <v>621500</v>
      </c>
      <c r="F186" s="31">
        <f>SUM(F187+F191+F197+F201+F204+F211)</f>
        <v>465590.94999999995</v>
      </c>
      <c r="G186" s="31">
        <f>SUM(G187+G191+G197+G201+G204+G211)</f>
        <v>-32000</v>
      </c>
      <c r="H186" s="31">
        <f>SUM(H187+H191+H197+H201+H204+H211)</f>
        <v>589500</v>
      </c>
      <c r="I186" s="31">
        <f t="shared" si="5"/>
        <v>94.85116653258247</v>
      </c>
    </row>
    <row r="187" spans="1:9" ht="12.75">
      <c r="A187" s="43">
        <v>4152</v>
      </c>
      <c r="B187" s="43"/>
      <c r="C187" s="44" t="s">
        <v>210</v>
      </c>
      <c r="D187" s="31">
        <f>SUM(D188:D189)</f>
        <v>32000</v>
      </c>
      <c r="E187" s="31">
        <f>SUM(E188:E189)</f>
        <v>23000</v>
      </c>
      <c r="F187" s="31">
        <f>SUM(F188:F189)</f>
        <v>21400</v>
      </c>
      <c r="G187" s="31">
        <f>SUM(G188:G189)</f>
        <v>0</v>
      </c>
      <c r="H187" s="31">
        <f>SUM(H188:H189)</f>
        <v>23000</v>
      </c>
      <c r="I187" s="31">
        <f t="shared" si="5"/>
        <v>100</v>
      </c>
    </row>
    <row r="188" spans="1:9" ht="12.75">
      <c r="A188" s="28">
        <v>415200</v>
      </c>
      <c r="B188" s="28">
        <v>1090</v>
      </c>
      <c r="C188" s="22" t="s">
        <v>211</v>
      </c>
      <c r="D188" s="40">
        <v>30000</v>
      </c>
      <c r="E188" s="40">
        <v>21000</v>
      </c>
      <c r="F188" s="40">
        <v>20000</v>
      </c>
      <c r="G188" s="40"/>
      <c r="H188" s="40">
        <f>SUM(E188+G188)</f>
        <v>21000</v>
      </c>
      <c r="I188" s="40">
        <f t="shared" si="5"/>
        <v>100</v>
      </c>
    </row>
    <row r="189" spans="1:9" ht="12.75">
      <c r="A189" s="28">
        <v>415200</v>
      </c>
      <c r="B189" s="28">
        <v>1090</v>
      </c>
      <c r="C189" s="22" t="s">
        <v>212</v>
      </c>
      <c r="D189" s="40">
        <v>2000</v>
      </c>
      <c r="E189" s="40">
        <v>2000</v>
      </c>
      <c r="F189" s="40">
        <v>1400</v>
      </c>
      <c r="G189" s="40"/>
      <c r="H189" s="40">
        <f>SUM(E189+G189)</f>
        <v>2000</v>
      </c>
      <c r="I189" s="40">
        <f t="shared" si="5"/>
        <v>100</v>
      </c>
    </row>
    <row r="190" spans="1:9" ht="12.75">
      <c r="A190" s="28"/>
      <c r="B190" s="28"/>
      <c r="C190" s="22"/>
      <c r="D190" s="40"/>
      <c r="E190" s="40"/>
      <c r="F190" s="40"/>
      <c r="G190" s="40"/>
      <c r="H190" s="40"/>
      <c r="I190" s="40"/>
    </row>
    <row r="191" spans="1:9" ht="12.75">
      <c r="A191" s="30">
        <v>4152</v>
      </c>
      <c r="B191" s="30"/>
      <c r="C191" s="35" t="s">
        <v>213</v>
      </c>
      <c r="D191" s="31">
        <f>SUM(D192:D195)</f>
        <v>94000</v>
      </c>
      <c r="E191" s="31">
        <f>SUM(E192:E195)</f>
        <v>94000</v>
      </c>
      <c r="F191" s="31">
        <f>SUM(F192:F195)</f>
        <v>72573.79</v>
      </c>
      <c r="G191" s="31">
        <f>SUM(G192:G195)</f>
        <v>3000</v>
      </c>
      <c r="H191" s="31">
        <f>SUM(H192:H195)</f>
        <v>97000</v>
      </c>
      <c r="I191" s="31">
        <f t="shared" si="5"/>
        <v>103.19148936170212</v>
      </c>
    </row>
    <row r="192" spans="1:9" ht="12.75">
      <c r="A192" s="28">
        <v>415200</v>
      </c>
      <c r="B192" s="45" t="s">
        <v>214</v>
      </c>
      <c r="C192" s="22" t="s">
        <v>215</v>
      </c>
      <c r="D192" s="40">
        <v>15000</v>
      </c>
      <c r="E192" s="40">
        <v>15000</v>
      </c>
      <c r="F192" s="40">
        <v>13948.84</v>
      </c>
      <c r="G192" s="40"/>
      <c r="H192" s="40">
        <f>SUM(E192+G192)</f>
        <v>15000</v>
      </c>
      <c r="I192" s="40">
        <f t="shared" si="5"/>
        <v>100</v>
      </c>
    </row>
    <row r="193" spans="1:9" ht="12.75">
      <c r="A193" s="28">
        <v>415200</v>
      </c>
      <c r="B193" s="45" t="s">
        <v>214</v>
      </c>
      <c r="C193" s="22" t="s">
        <v>216</v>
      </c>
      <c r="D193" s="40">
        <v>77000</v>
      </c>
      <c r="E193" s="40">
        <v>77000</v>
      </c>
      <c r="F193" s="40">
        <v>58624.95</v>
      </c>
      <c r="G193" s="40">
        <v>3000</v>
      </c>
      <c r="H193" s="40">
        <f>SUM(E193+G193)</f>
        <v>80000</v>
      </c>
      <c r="I193" s="40">
        <f t="shared" si="5"/>
        <v>103.89610389610388</v>
      </c>
    </row>
    <row r="194" spans="1:9" ht="12.75">
      <c r="A194" s="28">
        <v>415200</v>
      </c>
      <c r="B194" s="45" t="s">
        <v>217</v>
      </c>
      <c r="C194" s="22" t="s">
        <v>449</v>
      </c>
      <c r="D194" s="40">
        <v>1000</v>
      </c>
      <c r="E194" s="40">
        <v>1000</v>
      </c>
      <c r="F194" s="40"/>
      <c r="G194" s="40"/>
      <c r="H194" s="40">
        <f>SUM(E194+G194)</f>
        <v>1000</v>
      </c>
      <c r="I194" s="40">
        <f t="shared" si="5"/>
        <v>100</v>
      </c>
    </row>
    <row r="195" spans="1:9" ht="12.75">
      <c r="A195" s="28">
        <v>415200</v>
      </c>
      <c r="B195" s="45" t="s">
        <v>217</v>
      </c>
      <c r="C195" s="22" t="s">
        <v>450</v>
      </c>
      <c r="D195" s="40">
        <v>1000</v>
      </c>
      <c r="E195" s="40">
        <v>1000</v>
      </c>
      <c r="F195" s="40"/>
      <c r="G195" s="40"/>
      <c r="H195" s="40">
        <f>SUM(E195+G195)</f>
        <v>1000</v>
      </c>
      <c r="I195" s="40">
        <f t="shared" si="5"/>
        <v>100</v>
      </c>
    </row>
    <row r="196" spans="1:9" ht="12.75">
      <c r="A196" s="28"/>
      <c r="B196" s="45"/>
      <c r="C196" s="22"/>
      <c r="D196" s="40"/>
      <c r="E196" s="40"/>
      <c r="F196" s="40"/>
      <c r="G196" s="40"/>
      <c r="H196" s="40"/>
      <c r="I196" s="31"/>
    </row>
    <row r="197" spans="1:9" ht="12.75">
      <c r="A197" s="30">
        <v>4152</v>
      </c>
      <c r="B197" s="30"/>
      <c r="C197" s="35" t="s">
        <v>218</v>
      </c>
      <c r="D197" s="31">
        <f>SUM(D198)</f>
        <v>2000</v>
      </c>
      <c r="E197" s="31">
        <f>SUM(E198)</f>
        <v>2000</v>
      </c>
      <c r="F197" s="31">
        <f>SUM(F198)</f>
        <v>0</v>
      </c>
      <c r="G197" s="31">
        <f>SUM(G198)</f>
        <v>0</v>
      </c>
      <c r="H197" s="31">
        <f>SUM(H198)</f>
        <v>2000</v>
      </c>
      <c r="I197" s="31">
        <f aca="true" t="shared" si="7" ref="I197:I252">SUM(H197/E197*100)</f>
        <v>100</v>
      </c>
    </row>
    <row r="198" spans="1:9" ht="12.75">
      <c r="A198" s="28">
        <v>415200</v>
      </c>
      <c r="B198" s="45" t="s">
        <v>137</v>
      </c>
      <c r="C198" s="22" t="s">
        <v>219</v>
      </c>
      <c r="D198" s="40">
        <v>2000</v>
      </c>
      <c r="E198" s="40">
        <v>2000</v>
      </c>
      <c r="F198" s="40"/>
      <c r="G198" s="40"/>
      <c r="H198" s="40">
        <f>SUM(E198+G198)</f>
        <v>2000</v>
      </c>
      <c r="I198" s="40">
        <f t="shared" si="7"/>
        <v>100</v>
      </c>
    </row>
    <row r="199" spans="1:9" ht="12.75">
      <c r="A199" s="28"/>
      <c r="B199" s="45"/>
      <c r="C199" s="22"/>
      <c r="D199" s="40"/>
      <c r="E199" s="40"/>
      <c r="F199" s="40"/>
      <c r="G199" s="40"/>
      <c r="H199" s="40"/>
      <c r="I199" s="40"/>
    </row>
    <row r="200" spans="1:9" ht="12.75">
      <c r="A200" s="28"/>
      <c r="B200" s="28"/>
      <c r="C200" s="22"/>
      <c r="D200" s="40"/>
      <c r="E200" s="40"/>
      <c r="F200" s="40"/>
      <c r="G200" s="40"/>
      <c r="H200" s="40"/>
      <c r="I200" s="40"/>
    </row>
    <row r="201" spans="1:9" ht="12.75">
      <c r="A201" s="30">
        <v>4152</v>
      </c>
      <c r="B201" s="30"/>
      <c r="C201" s="35" t="s">
        <v>220</v>
      </c>
      <c r="D201" s="31">
        <f>SUM(D202:D202)</f>
        <v>101000</v>
      </c>
      <c r="E201" s="31">
        <f>SUM(E202:E202)</f>
        <v>101000</v>
      </c>
      <c r="F201" s="31">
        <f>SUM(F202:F202)</f>
        <v>75749.95</v>
      </c>
      <c r="G201" s="31">
        <f>SUM(G202:G202)</f>
        <v>0</v>
      </c>
      <c r="H201" s="31">
        <f>SUM(H202:H202)</f>
        <v>101000</v>
      </c>
      <c r="I201" s="31">
        <f t="shared" si="7"/>
        <v>100</v>
      </c>
    </row>
    <row r="202" spans="1:9" ht="12.75">
      <c r="A202" s="28">
        <v>415200</v>
      </c>
      <c r="B202" s="45" t="s">
        <v>221</v>
      </c>
      <c r="C202" s="22" t="s">
        <v>222</v>
      </c>
      <c r="D202" s="40">
        <v>101000</v>
      </c>
      <c r="E202" s="40">
        <v>101000</v>
      </c>
      <c r="F202" s="40">
        <v>75749.95</v>
      </c>
      <c r="G202" s="40"/>
      <c r="H202" s="40">
        <f>SUM(E202+G202)</f>
        <v>101000</v>
      </c>
      <c r="I202" s="40">
        <f t="shared" si="7"/>
        <v>100</v>
      </c>
    </row>
    <row r="203" spans="1:9" ht="12.75">
      <c r="A203" s="22"/>
      <c r="B203" s="22"/>
      <c r="C203" s="22"/>
      <c r="D203" s="40"/>
      <c r="E203" s="40"/>
      <c r="F203" s="40"/>
      <c r="G203" s="40"/>
      <c r="H203" s="40"/>
      <c r="I203" s="40"/>
    </row>
    <row r="204" spans="1:9" ht="12.75">
      <c r="A204" s="30">
        <v>4152</v>
      </c>
      <c r="B204" s="30"/>
      <c r="C204" s="35" t="s">
        <v>223</v>
      </c>
      <c r="D204" s="31">
        <f>SUM(D205:D209)</f>
        <v>217300</v>
      </c>
      <c r="E204" s="31">
        <f>SUM(E205:E209)</f>
        <v>217300</v>
      </c>
      <c r="F204" s="31">
        <f>SUM(F205:F209)</f>
        <v>161082.1</v>
      </c>
      <c r="G204" s="31">
        <f>SUM(G205:G209)</f>
        <v>-30000</v>
      </c>
      <c r="H204" s="31">
        <f>SUM(H205:H209)</f>
        <v>187300</v>
      </c>
      <c r="I204" s="31">
        <f t="shared" si="7"/>
        <v>86.19420156465716</v>
      </c>
    </row>
    <row r="205" spans="1:9" ht="12.75">
      <c r="A205" s="28">
        <v>415200</v>
      </c>
      <c r="B205" s="45" t="s">
        <v>130</v>
      </c>
      <c r="C205" s="22" t="s">
        <v>224</v>
      </c>
      <c r="D205" s="40">
        <v>198500</v>
      </c>
      <c r="E205" s="40">
        <v>198500</v>
      </c>
      <c r="F205" s="40">
        <v>148874.95</v>
      </c>
      <c r="G205" s="40">
        <v>-30000</v>
      </c>
      <c r="H205" s="40">
        <f>SUM(E205+G205)</f>
        <v>168500</v>
      </c>
      <c r="I205" s="40">
        <f t="shared" si="7"/>
        <v>84.88664987405542</v>
      </c>
    </row>
    <row r="206" spans="1:9" ht="12.75">
      <c r="A206" s="28">
        <v>415200</v>
      </c>
      <c r="B206" s="45" t="s">
        <v>130</v>
      </c>
      <c r="C206" s="22" t="s">
        <v>225</v>
      </c>
      <c r="D206" s="40">
        <v>15000</v>
      </c>
      <c r="E206" s="40">
        <v>15000</v>
      </c>
      <c r="F206" s="40">
        <v>11607.15</v>
      </c>
      <c r="G206" s="40"/>
      <c r="H206" s="40">
        <f>SUM(E206+G206)</f>
        <v>15000</v>
      </c>
      <c r="I206" s="40">
        <f t="shared" si="7"/>
        <v>100</v>
      </c>
    </row>
    <row r="207" spans="1:9" ht="12.75">
      <c r="A207" s="28">
        <v>415200</v>
      </c>
      <c r="B207" s="45" t="s">
        <v>130</v>
      </c>
      <c r="C207" s="22" t="s">
        <v>226</v>
      </c>
      <c r="D207" s="40">
        <v>1500</v>
      </c>
      <c r="E207" s="40">
        <v>1500</v>
      </c>
      <c r="F207" s="40">
        <v>600</v>
      </c>
      <c r="G207" s="40"/>
      <c r="H207" s="40">
        <f>SUM(E207+G207)</f>
        <v>1500</v>
      </c>
      <c r="I207" s="40">
        <f t="shared" si="7"/>
        <v>100</v>
      </c>
    </row>
    <row r="208" spans="1:9" ht="12.75">
      <c r="A208" s="28">
        <v>415200</v>
      </c>
      <c r="B208" s="45" t="s">
        <v>227</v>
      </c>
      <c r="C208" s="22" t="s">
        <v>423</v>
      </c>
      <c r="D208" s="40">
        <v>500</v>
      </c>
      <c r="E208" s="40">
        <v>500</v>
      </c>
      <c r="F208" s="40"/>
      <c r="G208" s="40"/>
      <c r="H208" s="40">
        <f>SUM(E208+G208)</f>
        <v>500</v>
      </c>
      <c r="I208" s="40">
        <f t="shared" si="7"/>
        <v>100</v>
      </c>
    </row>
    <row r="209" spans="1:9" ht="12.75">
      <c r="A209" s="28">
        <v>415200</v>
      </c>
      <c r="B209" s="45" t="s">
        <v>227</v>
      </c>
      <c r="C209" s="22" t="s">
        <v>228</v>
      </c>
      <c r="D209" s="40">
        <v>1800</v>
      </c>
      <c r="E209" s="40">
        <v>1800</v>
      </c>
      <c r="F209" s="40"/>
      <c r="G209" s="40"/>
      <c r="H209" s="40">
        <f>SUM(E209+G209)</f>
        <v>1800</v>
      </c>
      <c r="I209" s="40">
        <f t="shared" si="7"/>
        <v>100</v>
      </c>
    </row>
    <row r="210" spans="1:9" ht="12.75">
      <c r="A210" s="28"/>
      <c r="B210" s="28"/>
      <c r="C210" s="22"/>
      <c r="D210" s="40"/>
      <c r="E210" s="40"/>
      <c r="F210" s="40"/>
      <c r="G210" s="40"/>
      <c r="H210" s="40"/>
      <c r="I210" s="40"/>
    </row>
    <row r="211" spans="1:9" ht="12.75">
      <c r="A211" s="30">
        <v>4152</v>
      </c>
      <c r="B211" s="30"/>
      <c r="C211" s="35" t="s">
        <v>229</v>
      </c>
      <c r="D211" s="31">
        <f>SUM(D212:D217)</f>
        <v>183200</v>
      </c>
      <c r="E211" s="31">
        <f>SUM(E212:E217)</f>
        <v>184200</v>
      </c>
      <c r="F211" s="31">
        <f>SUM(F212:F217)</f>
        <v>134785.11000000002</v>
      </c>
      <c r="G211" s="31">
        <f>SUM(G212:G217)</f>
        <v>-5000</v>
      </c>
      <c r="H211" s="31">
        <f>SUM(H212:H217)</f>
        <v>179200</v>
      </c>
      <c r="I211" s="31">
        <f t="shared" si="7"/>
        <v>97.28555917480999</v>
      </c>
    </row>
    <row r="212" spans="1:9" ht="12.75">
      <c r="A212" s="28">
        <v>415200</v>
      </c>
      <c r="B212" s="45" t="s">
        <v>137</v>
      </c>
      <c r="C212" s="22" t="s">
        <v>230</v>
      </c>
      <c r="D212" s="40">
        <v>2000</v>
      </c>
      <c r="E212" s="40">
        <v>2000</v>
      </c>
      <c r="F212" s="40">
        <v>1500.06</v>
      </c>
      <c r="G212" s="40"/>
      <c r="H212" s="40">
        <f aca="true" t="shared" si="8" ref="H212:H217">SUM(E212+G212)</f>
        <v>2000</v>
      </c>
      <c r="I212" s="40">
        <f t="shared" si="7"/>
        <v>100</v>
      </c>
    </row>
    <row r="213" spans="1:9" ht="12.75">
      <c r="A213" s="28">
        <v>415200</v>
      </c>
      <c r="B213" s="45" t="s">
        <v>231</v>
      </c>
      <c r="C213" s="22" t="s">
        <v>232</v>
      </c>
      <c r="D213" s="40">
        <v>173200</v>
      </c>
      <c r="E213" s="40">
        <v>173200</v>
      </c>
      <c r="F213" s="40">
        <v>129900.05</v>
      </c>
      <c r="G213" s="40">
        <v>-5000</v>
      </c>
      <c r="H213" s="40">
        <f t="shared" si="8"/>
        <v>168200</v>
      </c>
      <c r="I213" s="40">
        <f t="shared" si="7"/>
        <v>97.11316397228637</v>
      </c>
    </row>
    <row r="214" spans="1:9" ht="12.75">
      <c r="A214" s="28">
        <v>415200</v>
      </c>
      <c r="B214" s="45" t="s">
        <v>137</v>
      </c>
      <c r="C214" s="22" t="s">
        <v>233</v>
      </c>
      <c r="D214" s="40">
        <v>3000</v>
      </c>
      <c r="E214" s="40">
        <v>3000</v>
      </c>
      <c r="F214" s="40">
        <v>2385</v>
      </c>
      <c r="G214" s="40"/>
      <c r="H214" s="40">
        <f t="shared" si="8"/>
        <v>3000</v>
      </c>
      <c r="I214" s="40">
        <f t="shared" si="7"/>
        <v>100</v>
      </c>
    </row>
    <row r="215" spans="1:9" ht="12.75">
      <c r="A215" s="28">
        <v>415200</v>
      </c>
      <c r="B215" s="45" t="s">
        <v>217</v>
      </c>
      <c r="C215" s="22" t="s">
        <v>234</v>
      </c>
      <c r="D215" s="40">
        <v>2000</v>
      </c>
      <c r="E215" s="40">
        <v>2000</v>
      </c>
      <c r="F215" s="40"/>
      <c r="G215" s="40"/>
      <c r="H215" s="40">
        <f t="shared" si="8"/>
        <v>2000</v>
      </c>
      <c r="I215" s="40">
        <f t="shared" si="7"/>
        <v>100</v>
      </c>
    </row>
    <row r="216" spans="1:9" ht="12.75">
      <c r="A216" s="28">
        <v>415200</v>
      </c>
      <c r="B216" s="45" t="s">
        <v>217</v>
      </c>
      <c r="C216" s="22" t="s">
        <v>235</v>
      </c>
      <c r="D216" s="40">
        <v>3000</v>
      </c>
      <c r="E216" s="40">
        <v>3000</v>
      </c>
      <c r="F216" s="40"/>
      <c r="G216" s="40"/>
      <c r="H216" s="40">
        <f t="shared" si="8"/>
        <v>3000</v>
      </c>
      <c r="I216" s="40">
        <f t="shared" si="7"/>
        <v>100</v>
      </c>
    </row>
    <row r="217" spans="1:9" ht="12.75">
      <c r="A217" s="28">
        <v>415200</v>
      </c>
      <c r="B217" s="45" t="s">
        <v>236</v>
      </c>
      <c r="C217" s="22" t="s">
        <v>478</v>
      </c>
      <c r="D217" s="40"/>
      <c r="E217" s="40">
        <v>1000</v>
      </c>
      <c r="F217" s="40">
        <v>1000</v>
      </c>
      <c r="G217" s="40"/>
      <c r="H217" s="40">
        <f t="shared" si="8"/>
        <v>1000</v>
      </c>
      <c r="I217" s="40">
        <f t="shared" si="7"/>
        <v>100</v>
      </c>
    </row>
    <row r="218" spans="1:9" ht="12.75">
      <c r="A218" s="28"/>
      <c r="B218" s="28"/>
      <c r="C218" s="22"/>
      <c r="D218" s="40"/>
      <c r="E218" s="40"/>
      <c r="F218" s="40"/>
      <c r="G218" s="40"/>
      <c r="H218" s="40"/>
      <c r="I218" s="31"/>
    </row>
    <row r="219" spans="1:9" ht="12.75">
      <c r="A219" s="43">
        <v>4152</v>
      </c>
      <c r="B219" s="43"/>
      <c r="C219" s="44" t="s">
        <v>237</v>
      </c>
      <c r="D219" s="31">
        <f>SUM(D220:D225)</f>
        <v>81000</v>
      </c>
      <c r="E219" s="31">
        <f>SUM(E220:E225)</f>
        <v>114000</v>
      </c>
      <c r="F219" s="31">
        <f>SUM(F220:F225)</f>
        <v>35800</v>
      </c>
      <c r="G219" s="31">
        <f>SUM(G220:G225)</f>
        <v>51520</v>
      </c>
      <c r="H219" s="31">
        <f>SUM(H220:H225)</f>
        <v>165520</v>
      </c>
      <c r="I219" s="31">
        <f t="shared" si="7"/>
        <v>145.19298245614033</v>
      </c>
    </row>
    <row r="220" spans="1:9" ht="12.75">
      <c r="A220" s="28">
        <v>415200</v>
      </c>
      <c r="B220" s="45" t="s">
        <v>137</v>
      </c>
      <c r="C220" s="22" t="s">
        <v>238</v>
      </c>
      <c r="D220" s="40">
        <v>8000</v>
      </c>
      <c r="E220" s="40">
        <v>8000</v>
      </c>
      <c r="F220" s="40">
        <v>7800</v>
      </c>
      <c r="G220" s="40"/>
      <c r="H220" s="40">
        <f aca="true" t="shared" si="9" ref="H220:H225">SUM(E220+G220)</f>
        <v>8000</v>
      </c>
      <c r="I220" s="40">
        <f t="shared" si="7"/>
        <v>100</v>
      </c>
    </row>
    <row r="221" spans="1:9" ht="12.75">
      <c r="A221" s="28">
        <v>415200</v>
      </c>
      <c r="B221" s="45" t="s">
        <v>221</v>
      </c>
      <c r="C221" s="22" t="s">
        <v>492</v>
      </c>
      <c r="D221" s="22"/>
      <c r="E221" s="22"/>
      <c r="F221" s="40"/>
      <c r="G221" s="40">
        <v>25100</v>
      </c>
      <c r="H221" s="40">
        <f t="shared" si="9"/>
        <v>25100</v>
      </c>
      <c r="I221" s="40">
        <v>0</v>
      </c>
    </row>
    <row r="222" spans="1:9" ht="12.75">
      <c r="A222" s="28">
        <v>415200</v>
      </c>
      <c r="B222" s="45" t="s">
        <v>137</v>
      </c>
      <c r="C222" s="22" t="s">
        <v>451</v>
      </c>
      <c r="D222" s="40">
        <v>1000</v>
      </c>
      <c r="E222" s="40">
        <v>1000</v>
      </c>
      <c r="F222" s="40"/>
      <c r="G222" s="40"/>
      <c r="H222" s="40">
        <f t="shared" si="9"/>
        <v>1000</v>
      </c>
      <c r="I222" s="40">
        <f t="shared" si="7"/>
        <v>100</v>
      </c>
    </row>
    <row r="223" spans="1:9" ht="12.75">
      <c r="A223" s="28">
        <v>415200</v>
      </c>
      <c r="B223" s="45" t="s">
        <v>137</v>
      </c>
      <c r="C223" s="22" t="s">
        <v>239</v>
      </c>
      <c r="D223" s="40">
        <v>20000</v>
      </c>
      <c r="E223" s="40">
        <v>53000</v>
      </c>
      <c r="F223" s="40">
        <v>28000</v>
      </c>
      <c r="G223" s="40"/>
      <c r="H223" s="40">
        <f t="shared" si="9"/>
        <v>53000</v>
      </c>
      <c r="I223" s="40">
        <f t="shared" si="7"/>
        <v>100</v>
      </c>
    </row>
    <row r="224" spans="1:9" ht="12.75">
      <c r="A224" s="28">
        <v>415200</v>
      </c>
      <c r="B224" s="45" t="s">
        <v>267</v>
      </c>
      <c r="C224" s="22" t="s">
        <v>479</v>
      </c>
      <c r="D224" s="40"/>
      <c r="E224" s="40"/>
      <c r="F224" s="40"/>
      <c r="G224" s="40">
        <v>26420</v>
      </c>
      <c r="H224" s="40">
        <f t="shared" si="9"/>
        <v>26420</v>
      </c>
      <c r="I224" s="40">
        <v>0</v>
      </c>
    </row>
    <row r="225" spans="1:9" ht="12.75">
      <c r="A225" s="28">
        <v>415200</v>
      </c>
      <c r="B225" s="45" t="s">
        <v>231</v>
      </c>
      <c r="C225" s="22" t="s">
        <v>240</v>
      </c>
      <c r="D225" s="40">
        <v>52000</v>
      </c>
      <c r="E225" s="40">
        <v>52000</v>
      </c>
      <c r="F225" s="40"/>
      <c r="G225" s="40"/>
      <c r="H225" s="40">
        <f t="shared" si="9"/>
        <v>52000</v>
      </c>
      <c r="I225" s="40">
        <f t="shared" si="7"/>
        <v>100</v>
      </c>
    </row>
    <row r="226" spans="1:9" ht="12.75">
      <c r="A226" s="28"/>
      <c r="B226" s="45"/>
      <c r="C226" s="22"/>
      <c r="D226" s="40"/>
      <c r="E226" s="40"/>
      <c r="F226" s="40"/>
      <c r="G226" s="40"/>
      <c r="H226" s="40"/>
      <c r="I226" s="40"/>
    </row>
    <row r="227" spans="1:9" ht="12.75">
      <c r="A227" s="43">
        <v>416</v>
      </c>
      <c r="B227" s="43"/>
      <c r="C227" s="44" t="s">
        <v>144</v>
      </c>
      <c r="D227" s="31">
        <f>SUM(D228)</f>
        <v>119200</v>
      </c>
      <c r="E227" s="31">
        <f>SUM(E228)</f>
        <v>95200</v>
      </c>
      <c r="F227" s="31">
        <f>SUM(F228)</f>
        <v>9883.9</v>
      </c>
      <c r="G227" s="31">
        <f>SUM(G228)</f>
        <v>-20620</v>
      </c>
      <c r="H227" s="31">
        <f>SUM(H228)</f>
        <v>74580</v>
      </c>
      <c r="I227" s="31">
        <f t="shared" si="7"/>
        <v>78.34033613445378</v>
      </c>
    </row>
    <row r="228" spans="1:9" ht="12.75">
      <c r="A228" s="43">
        <v>4161</v>
      </c>
      <c r="B228" s="43"/>
      <c r="C228" s="44" t="s">
        <v>241</v>
      </c>
      <c r="D228" s="31">
        <f>SUM(D229:D233)</f>
        <v>119200</v>
      </c>
      <c r="E228" s="31">
        <f>SUM(E229:E233)</f>
        <v>95200</v>
      </c>
      <c r="F228" s="31">
        <f>SUM(F229:F233)</f>
        <v>9883.9</v>
      </c>
      <c r="G228" s="31">
        <f>SUM(G229:G233)</f>
        <v>-20620</v>
      </c>
      <c r="H228" s="31">
        <f>SUM(H229:H233)</f>
        <v>74580</v>
      </c>
      <c r="I228" s="31">
        <f t="shared" si="7"/>
        <v>78.34033613445378</v>
      </c>
    </row>
    <row r="229" spans="1:9" ht="12.75">
      <c r="A229" s="28">
        <v>416100</v>
      </c>
      <c r="B229" s="45" t="s">
        <v>242</v>
      </c>
      <c r="C229" s="22" t="s">
        <v>243</v>
      </c>
      <c r="D229" s="40">
        <v>50000</v>
      </c>
      <c r="E229" s="40">
        <v>17000</v>
      </c>
      <c r="F229" s="40">
        <v>500</v>
      </c>
      <c r="G229" s="40">
        <v>-16320</v>
      </c>
      <c r="H229" s="40">
        <f>SUM(E229+G229)</f>
        <v>680</v>
      </c>
      <c r="I229" s="40">
        <f t="shared" si="7"/>
        <v>4</v>
      </c>
    </row>
    <row r="230" spans="1:9" ht="12.75">
      <c r="A230" s="28">
        <v>416100</v>
      </c>
      <c r="B230" s="45" t="s">
        <v>242</v>
      </c>
      <c r="C230" s="22" t="s">
        <v>244</v>
      </c>
      <c r="D230" s="40">
        <v>3000</v>
      </c>
      <c r="E230" s="40">
        <v>3000</v>
      </c>
      <c r="F230" s="40">
        <v>3583.9</v>
      </c>
      <c r="G230" s="40">
        <v>1000</v>
      </c>
      <c r="H230" s="40">
        <f>SUM(E230+G230)</f>
        <v>4000</v>
      </c>
      <c r="I230" s="40">
        <f t="shared" si="7"/>
        <v>133.33333333333331</v>
      </c>
    </row>
    <row r="231" spans="1:9" ht="12.75">
      <c r="A231" s="28">
        <v>416100</v>
      </c>
      <c r="B231" s="45" t="s">
        <v>438</v>
      </c>
      <c r="C231" s="22" t="s">
        <v>245</v>
      </c>
      <c r="D231" s="40">
        <v>60000</v>
      </c>
      <c r="E231" s="40">
        <v>69000</v>
      </c>
      <c r="F231" s="40">
        <v>600</v>
      </c>
      <c r="G231" s="40">
        <v>-1100</v>
      </c>
      <c r="H231" s="40">
        <f>SUM(E231+G231)</f>
        <v>67900</v>
      </c>
      <c r="I231" s="40">
        <f t="shared" si="7"/>
        <v>98.40579710144928</v>
      </c>
    </row>
    <row r="232" spans="1:9" ht="12.75">
      <c r="A232" s="28">
        <v>416100</v>
      </c>
      <c r="B232" s="45" t="s">
        <v>246</v>
      </c>
      <c r="C232" s="22" t="s">
        <v>247</v>
      </c>
      <c r="D232" s="40">
        <v>2000</v>
      </c>
      <c r="E232" s="40">
        <v>2000</v>
      </c>
      <c r="F232" s="40">
        <v>1000</v>
      </c>
      <c r="G232" s="40"/>
      <c r="H232" s="40">
        <f>SUM(E232+G232)</f>
        <v>2000</v>
      </c>
      <c r="I232" s="40">
        <f t="shared" si="7"/>
        <v>100</v>
      </c>
    </row>
    <row r="233" spans="1:9" ht="12.75">
      <c r="A233" s="28">
        <v>416100</v>
      </c>
      <c r="B233" s="45" t="s">
        <v>246</v>
      </c>
      <c r="C233" s="22" t="s">
        <v>475</v>
      </c>
      <c r="D233" s="40">
        <v>4200</v>
      </c>
      <c r="E233" s="40">
        <v>4200</v>
      </c>
      <c r="F233" s="40">
        <v>4200</v>
      </c>
      <c r="G233" s="40">
        <v>-4200</v>
      </c>
      <c r="H233" s="40">
        <f>SUM(E233+G233)</f>
        <v>0</v>
      </c>
      <c r="I233" s="40">
        <f t="shared" si="7"/>
        <v>0</v>
      </c>
    </row>
    <row r="234" spans="1:9" ht="12.75">
      <c r="A234" s="28"/>
      <c r="B234" s="28"/>
      <c r="C234" s="22"/>
      <c r="D234" s="40"/>
      <c r="E234" s="40"/>
      <c r="F234" s="40"/>
      <c r="G234" s="40"/>
      <c r="H234" s="40"/>
      <c r="I234" s="40"/>
    </row>
    <row r="235" spans="1:9" ht="12.75">
      <c r="A235" s="22"/>
      <c r="B235" s="22"/>
      <c r="C235" s="22"/>
      <c r="D235" s="40"/>
      <c r="E235" s="40"/>
      <c r="F235" s="40"/>
      <c r="G235" s="40"/>
      <c r="H235" s="40"/>
      <c r="I235" s="31"/>
    </row>
    <row r="236" spans="1:9" ht="12.75">
      <c r="A236" s="96"/>
      <c r="B236" s="96"/>
      <c r="C236" s="61" t="s">
        <v>248</v>
      </c>
      <c r="D236" s="86">
        <f>SUM(D174)</f>
        <v>830700</v>
      </c>
      <c r="E236" s="86">
        <f>SUM(E174)</f>
        <v>831700</v>
      </c>
      <c r="F236" s="86">
        <f>SUM(F174)</f>
        <v>511474.85</v>
      </c>
      <c r="G236" s="86">
        <f>SUM(G174)</f>
        <v>15520</v>
      </c>
      <c r="H236" s="86">
        <f>SUM(H174)</f>
        <v>847220</v>
      </c>
      <c r="I236" s="62">
        <f t="shared" si="7"/>
        <v>101.86605747264639</v>
      </c>
    </row>
    <row r="237" spans="1:9" ht="12.75">
      <c r="A237" s="22"/>
      <c r="B237" s="22"/>
      <c r="C237" s="35"/>
      <c r="D237" s="35"/>
      <c r="E237" s="40"/>
      <c r="F237" s="22"/>
      <c r="G237" s="40"/>
      <c r="H237" s="40"/>
      <c r="I237" s="31"/>
    </row>
    <row r="238" spans="1:9" ht="12.75">
      <c r="A238" s="22"/>
      <c r="B238" s="22"/>
      <c r="C238" s="35"/>
      <c r="D238" s="35"/>
      <c r="E238" s="40"/>
      <c r="F238" s="22"/>
      <c r="G238" s="40"/>
      <c r="H238" s="40"/>
      <c r="I238" s="31"/>
    </row>
    <row r="239" spans="1:9" ht="12.75">
      <c r="A239" s="22"/>
      <c r="B239" s="22"/>
      <c r="C239" s="35"/>
      <c r="D239" s="35"/>
      <c r="E239" s="40"/>
      <c r="F239" s="40"/>
      <c r="G239" s="40"/>
      <c r="H239" s="40"/>
      <c r="I239" s="31"/>
    </row>
    <row r="240" spans="1:9" ht="12.75">
      <c r="A240" s="35" t="s">
        <v>249</v>
      </c>
      <c r="B240" s="35"/>
      <c r="C240" s="35"/>
      <c r="D240" s="35"/>
      <c r="E240" s="40"/>
      <c r="F240" s="40"/>
      <c r="G240" s="40"/>
      <c r="H240" s="40"/>
      <c r="I240" s="31"/>
    </row>
    <row r="241" spans="1:9" ht="12.75">
      <c r="A241" s="35" t="s">
        <v>250</v>
      </c>
      <c r="B241" s="35"/>
      <c r="C241" s="35"/>
      <c r="D241" s="35"/>
      <c r="E241" s="31"/>
      <c r="F241" s="31"/>
      <c r="G241" s="31"/>
      <c r="H241" s="31"/>
      <c r="I241" s="31"/>
    </row>
    <row r="242" spans="1:9" ht="12.75">
      <c r="A242" s="22"/>
      <c r="B242" s="22"/>
      <c r="C242" s="22"/>
      <c r="D242" s="22"/>
      <c r="E242" s="40"/>
      <c r="F242" s="40"/>
      <c r="G242" s="40"/>
      <c r="H242" s="40"/>
      <c r="I242" s="31"/>
    </row>
    <row r="243" spans="1:9" ht="12.75">
      <c r="A243" s="30">
        <v>41</v>
      </c>
      <c r="B243" s="30"/>
      <c r="C243" s="35" t="s">
        <v>123</v>
      </c>
      <c r="D243" s="31">
        <f>SUM(D245+D257+D264)</f>
        <v>586298.8400000001</v>
      </c>
      <c r="E243" s="31">
        <f>SUM(E245+E257+E264)</f>
        <v>581298.8400000001</v>
      </c>
      <c r="F243" s="31">
        <f>SUM(F245+F257+F264)</f>
        <v>397614.96</v>
      </c>
      <c r="G243" s="31">
        <f>SUM(G245+G257+G264)</f>
        <v>88574.31</v>
      </c>
      <c r="H243" s="31">
        <f>SUM(H245+H257+H264)</f>
        <v>669873.15</v>
      </c>
      <c r="I243" s="31">
        <f t="shared" si="7"/>
        <v>115.23731064042721</v>
      </c>
    </row>
    <row r="244" spans="1:9" ht="12.75">
      <c r="A244" s="28"/>
      <c r="B244" s="28"/>
      <c r="C244" s="22"/>
      <c r="D244" s="40"/>
      <c r="E244" s="40"/>
      <c r="F244" s="40"/>
      <c r="G244" s="40"/>
      <c r="H244" s="40"/>
      <c r="I244" s="31"/>
    </row>
    <row r="245" spans="1:9" ht="12.75">
      <c r="A245" s="43">
        <v>412</v>
      </c>
      <c r="B245" s="43"/>
      <c r="C245" s="44" t="s">
        <v>92</v>
      </c>
      <c r="D245" s="31">
        <f>SUM(D246:D255)</f>
        <v>323798.84</v>
      </c>
      <c r="E245" s="31">
        <f>SUM(E246:E255)</f>
        <v>318798.84</v>
      </c>
      <c r="F245" s="31">
        <f>SUM(F246:F255)</f>
        <v>189479.00999999998</v>
      </c>
      <c r="G245" s="31">
        <f>SUM(G246:G255)</f>
        <v>44774.31</v>
      </c>
      <c r="H245" s="31">
        <f>SUM(H246:H255)</f>
        <v>363573.15</v>
      </c>
      <c r="I245" s="31">
        <f t="shared" si="7"/>
        <v>114.04469037591227</v>
      </c>
    </row>
    <row r="246" spans="1:9" ht="12.75">
      <c r="A246" s="28">
        <v>412200</v>
      </c>
      <c r="B246" s="45" t="s">
        <v>127</v>
      </c>
      <c r="C246" s="22" t="s">
        <v>251</v>
      </c>
      <c r="D246" s="40">
        <v>2000</v>
      </c>
      <c r="E246" s="40">
        <v>2000</v>
      </c>
      <c r="F246" s="40">
        <v>1975.2</v>
      </c>
      <c r="G246" s="40"/>
      <c r="H246" s="40">
        <f aca="true" t="shared" si="10" ref="H246:H255">SUM(E246+G246)</f>
        <v>2000</v>
      </c>
      <c r="I246" s="40">
        <f t="shared" si="7"/>
        <v>100</v>
      </c>
    </row>
    <row r="247" spans="1:9" ht="12.75">
      <c r="A247" s="28">
        <v>412200</v>
      </c>
      <c r="B247" s="45" t="s">
        <v>127</v>
      </c>
      <c r="C247" s="22" t="s">
        <v>252</v>
      </c>
      <c r="D247" s="40">
        <v>3000</v>
      </c>
      <c r="E247" s="40">
        <v>3000</v>
      </c>
      <c r="F247" s="40"/>
      <c r="G247" s="40"/>
      <c r="H247" s="40">
        <f t="shared" si="10"/>
        <v>3000</v>
      </c>
      <c r="I247" s="40">
        <f t="shared" si="7"/>
        <v>100</v>
      </c>
    </row>
    <row r="248" spans="1:9" ht="12.75">
      <c r="A248" s="28">
        <v>412500</v>
      </c>
      <c r="B248" s="45" t="s">
        <v>253</v>
      </c>
      <c r="C248" s="22" t="s">
        <v>254</v>
      </c>
      <c r="D248" s="40">
        <v>240700</v>
      </c>
      <c r="E248" s="40">
        <v>240700</v>
      </c>
      <c r="F248" s="40">
        <v>78258.16</v>
      </c>
      <c r="G248" s="40">
        <v>-10000</v>
      </c>
      <c r="H248" s="40">
        <f t="shared" si="10"/>
        <v>230700</v>
      </c>
      <c r="I248" s="40">
        <f t="shared" si="7"/>
        <v>95.8454507685916</v>
      </c>
    </row>
    <row r="249" spans="1:9" ht="12.75">
      <c r="A249" s="28">
        <v>412500</v>
      </c>
      <c r="B249" s="45" t="s">
        <v>253</v>
      </c>
      <c r="C249" s="22" t="s">
        <v>452</v>
      </c>
      <c r="D249" s="40">
        <v>43500</v>
      </c>
      <c r="E249" s="40">
        <v>43500</v>
      </c>
      <c r="F249" s="40">
        <v>93418</v>
      </c>
      <c r="G249" s="40">
        <v>50000</v>
      </c>
      <c r="H249" s="40">
        <f t="shared" si="10"/>
        <v>93500</v>
      </c>
      <c r="I249" s="40">
        <f t="shared" si="7"/>
        <v>214.94252873563218</v>
      </c>
    </row>
    <row r="250" spans="1:9" ht="12.75">
      <c r="A250" s="28">
        <v>412500</v>
      </c>
      <c r="B250" s="45" t="s">
        <v>253</v>
      </c>
      <c r="C250" s="22" t="s">
        <v>255</v>
      </c>
      <c r="D250" s="40">
        <v>5000</v>
      </c>
      <c r="E250" s="40">
        <v>5000</v>
      </c>
      <c r="F250" s="40">
        <v>4354.74</v>
      </c>
      <c r="G250" s="40">
        <v>1900</v>
      </c>
      <c r="H250" s="40">
        <f t="shared" si="10"/>
        <v>6900</v>
      </c>
      <c r="I250" s="40">
        <f t="shared" si="7"/>
        <v>138</v>
      </c>
    </row>
    <row r="251" spans="1:9" ht="12.75">
      <c r="A251" s="28">
        <v>412500</v>
      </c>
      <c r="B251" s="45" t="s">
        <v>253</v>
      </c>
      <c r="C251" s="22" t="s">
        <v>256</v>
      </c>
      <c r="D251" s="40"/>
      <c r="E251" s="40"/>
      <c r="F251" s="40"/>
      <c r="G251" s="40">
        <v>2400</v>
      </c>
      <c r="H251" s="40">
        <f t="shared" si="10"/>
        <v>2400</v>
      </c>
      <c r="I251" s="40">
        <v>0</v>
      </c>
    </row>
    <row r="252" spans="1:9" ht="12.75">
      <c r="A252" s="28">
        <v>412500</v>
      </c>
      <c r="B252" s="45" t="s">
        <v>257</v>
      </c>
      <c r="C252" s="22" t="s">
        <v>258</v>
      </c>
      <c r="D252" s="40">
        <v>16000</v>
      </c>
      <c r="E252" s="40">
        <v>16000</v>
      </c>
      <c r="F252" s="40">
        <v>5028.66</v>
      </c>
      <c r="G252" s="40"/>
      <c r="H252" s="40">
        <f t="shared" si="10"/>
        <v>16000</v>
      </c>
      <c r="I252" s="40">
        <f t="shared" si="7"/>
        <v>100</v>
      </c>
    </row>
    <row r="253" spans="1:9" ht="12.75">
      <c r="A253" s="28">
        <v>412600</v>
      </c>
      <c r="B253" s="45" t="s">
        <v>125</v>
      </c>
      <c r="C253" s="22" t="s">
        <v>126</v>
      </c>
      <c r="D253" s="40">
        <v>500</v>
      </c>
      <c r="E253" s="40">
        <v>500</v>
      </c>
      <c r="F253" s="40">
        <v>80</v>
      </c>
      <c r="G253" s="40"/>
      <c r="H253" s="40">
        <f t="shared" si="10"/>
        <v>500</v>
      </c>
      <c r="I253" s="40">
        <f aca="true" t="shared" si="11" ref="I253:I319">SUM(H253/E253*100)</f>
        <v>100</v>
      </c>
    </row>
    <row r="254" spans="1:9" ht="12.75">
      <c r="A254" s="28">
        <v>412700</v>
      </c>
      <c r="B254" s="45" t="s">
        <v>127</v>
      </c>
      <c r="C254" s="22" t="s">
        <v>259</v>
      </c>
      <c r="D254" s="40">
        <v>7098.84</v>
      </c>
      <c r="E254" s="40">
        <v>2098.84</v>
      </c>
      <c r="F254" s="40">
        <v>368</v>
      </c>
      <c r="G254" s="40">
        <v>474.31</v>
      </c>
      <c r="H254" s="40">
        <f t="shared" si="10"/>
        <v>2573.15</v>
      </c>
      <c r="I254" s="40">
        <f t="shared" si="11"/>
        <v>122.59867355301024</v>
      </c>
    </row>
    <row r="255" spans="1:9" ht="12.75">
      <c r="A255" s="28">
        <v>412700</v>
      </c>
      <c r="B255" s="45" t="s">
        <v>127</v>
      </c>
      <c r="C255" s="22" t="s">
        <v>260</v>
      </c>
      <c r="D255" s="40">
        <v>6000</v>
      </c>
      <c r="E255" s="40">
        <v>6000</v>
      </c>
      <c r="F255" s="40">
        <v>5996.25</v>
      </c>
      <c r="G255" s="40"/>
      <c r="H255" s="40">
        <f t="shared" si="10"/>
        <v>6000</v>
      </c>
      <c r="I255" s="40">
        <f t="shared" si="11"/>
        <v>100</v>
      </c>
    </row>
    <row r="256" spans="1:9" ht="12.75">
      <c r="A256" s="28"/>
      <c r="B256" s="28"/>
      <c r="C256" s="22"/>
      <c r="D256" s="40"/>
      <c r="E256" s="40"/>
      <c r="F256" s="40"/>
      <c r="G256" s="40"/>
      <c r="H256" s="40"/>
      <c r="I256" s="40"/>
    </row>
    <row r="257" spans="1:9" ht="12.75">
      <c r="A257" s="43">
        <v>4128</v>
      </c>
      <c r="B257" s="43"/>
      <c r="C257" s="44" t="s">
        <v>261</v>
      </c>
      <c r="D257" s="31">
        <f>SUM(D258:D262)</f>
        <v>252500</v>
      </c>
      <c r="E257" s="31">
        <f>SUM(E258:E262)</f>
        <v>252500</v>
      </c>
      <c r="F257" s="31">
        <f>SUM(F258:F262)</f>
        <v>200597.99</v>
      </c>
      <c r="G257" s="31">
        <f>SUM(G258:G262)</f>
        <v>28600</v>
      </c>
      <c r="H257" s="31">
        <f>SUM(H258:H262)</f>
        <v>281100</v>
      </c>
      <c r="I257" s="31">
        <f t="shared" si="11"/>
        <v>111.32673267326734</v>
      </c>
    </row>
    <row r="258" spans="1:9" ht="12.75">
      <c r="A258" s="28">
        <v>412800</v>
      </c>
      <c r="B258" s="45" t="s">
        <v>262</v>
      </c>
      <c r="C258" s="22" t="s">
        <v>263</v>
      </c>
      <c r="D258" s="40">
        <v>5000</v>
      </c>
      <c r="E258" s="40">
        <v>5000</v>
      </c>
      <c r="F258" s="40">
        <v>8682.98</v>
      </c>
      <c r="G258" s="40">
        <v>5000</v>
      </c>
      <c r="H258" s="40">
        <f>SUM(E258+G258)</f>
        <v>10000</v>
      </c>
      <c r="I258" s="40">
        <f t="shared" si="11"/>
        <v>200</v>
      </c>
    </row>
    <row r="259" spans="1:9" ht="12.75">
      <c r="A259" s="28">
        <v>412800</v>
      </c>
      <c r="B259" s="45" t="s">
        <v>253</v>
      </c>
      <c r="C259" s="22" t="s">
        <v>264</v>
      </c>
      <c r="D259" s="40">
        <v>82500</v>
      </c>
      <c r="E259" s="40">
        <v>82500</v>
      </c>
      <c r="F259" s="40">
        <v>103556.13</v>
      </c>
      <c r="G259" s="40">
        <v>21100</v>
      </c>
      <c r="H259" s="40">
        <f>SUM(E259+G259)</f>
        <v>103600</v>
      </c>
      <c r="I259" s="40">
        <f t="shared" si="11"/>
        <v>125.57575757575759</v>
      </c>
    </row>
    <row r="260" spans="1:9" ht="12.75">
      <c r="A260" s="28">
        <v>412800</v>
      </c>
      <c r="B260" s="45" t="s">
        <v>262</v>
      </c>
      <c r="C260" s="22" t="s">
        <v>265</v>
      </c>
      <c r="D260" s="40">
        <v>45000</v>
      </c>
      <c r="E260" s="40">
        <v>45000</v>
      </c>
      <c r="F260" s="40">
        <v>14555.78</v>
      </c>
      <c r="G260" s="40"/>
      <c r="H260" s="40">
        <f>SUM(E260+G260)</f>
        <v>45000</v>
      </c>
      <c r="I260" s="40">
        <f t="shared" si="11"/>
        <v>100</v>
      </c>
    </row>
    <row r="261" spans="1:9" ht="12.75">
      <c r="A261" s="28">
        <v>412800</v>
      </c>
      <c r="B261" s="45" t="s">
        <v>257</v>
      </c>
      <c r="C261" s="22" t="s">
        <v>266</v>
      </c>
      <c r="D261" s="40">
        <v>120000</v>
      </c>
      <c r="E261" s="40">
        <v>120000</v>
      </c>
      <c r="F261" s="40">
        <v>73803.1</v>
      </c>
      <c r="G261" s="40"/>
      <c r="H261" s="40">
        <f>SUM(E261+G261)</f>
        <v>120000</v>
      </c>
      <c r="I261" s="40">
        <f t="shared" si="11"/>
        <v>100</v>
      </c>
    </row>
    <row r="262" spans="1:9" ht="12.75">
      <c r="A262" s="28">
        <v>412800</v>
      </c>
      <c r="B262" s="45" t="s">
        <v>262</v>
      </c>
      <c r="C262" s="22" t="s">
        <v>482</v>
      </c>
      <c r="D262" s="40"/>
      <c r="E262" s="40"/>
      <c r="F262" s="40"/>
      <c r="G262" s="40">
        <v>2500</v>
      </c>
      <c r="H262" s="40">
        <f>SUM(E262+G262)</f>
        <v>2500</v>
      </c>
      <c r="I262" s="40">
        <v>0</v>
      </c>
    </row>
    <row r="263" spans="1:9" ht="12.75">
      <c r="A263" s="22"/>
      <c r="B263" s="22"/>
      <c r="C263" s="22"/>
      <c r="D263" s="40"/>
      <c r="E263" s="40"/>
      <c r="F263" s="40"/>
      <c r="G263" s="40"/>
      <c r="H263" s="40"/>
      <c r="I263" s="40"/>
    </row>
    <row r="264" spans="1:9" ht="12.75">
      <c r="A264" s="43">
        <v>4129</v>
      </c>
      <c r="B264" s="43"/>
      <c r="C264" s="44" t="s">
        <v>163</v>
      </c>
      <c r="D264" s="31">
        <f>SUM(D265:D266)</f>
        <v>10000</v>
      </c>
      <c r="E264" s="31">
        <f>SUM(E265:E266)</f>
        <v>10000</v>
      </c>
      <c r="F264" s="31">
        <f>SUM(F265:F266)</f>
        <v>7537.960000000001</v>
      </c>
      <c r="G264" s="31">
        <f>SUM(G265:G266)</f>
        <v>15200</v>
      </c>
      <c r="H264" s="31">
        <f>SUM(H265:H266)</f>
        <v>25200</v>
      </c>
      <c r="I264" s="31">
        <f t="shared" si="11"/>
        <v>252</v>
      </c>
    </row>
    <row r="265" spans="1:9" ht="12.75">
      <c r="A265" s="28">
        <v>412900</v>
      </c>
      <c r="B265" s="45" t="s">
        <v>125</v>
      </c>
      <c r="C265" s="22" t="s">
        <v>481</v>
      </c>
      <c r="D265" s="40"/>
      <c r="E265" s="40"/>
      <c r="F265" s="40">
        <v>5019.85</v>
      </c>
      <c r="G265" s="40">
        <v>15200</v>
      </c>
      <c r="H265" s="40">
        <f>SUM(E265+G265)</f>
        <v>15200</v>
      </c>
      <c r="I265" s="40">
        <v>0</v>
      </c>
    </row>
    <row r="266" spans="1:9" ht="12.75">
      <c r="A266" s="28">
        <v>412900</v>
      </c>
      <c r="B266" s="45" t="s">
        <v>127</v>
      </c>
      <c r="C266" s="22" t="s">
        <v>163</v>
      </c>
      <c r="D266" s="40">
        <v>10000</v>
      </c>
      <c r="E266" s="40">
        <v>10000</v>
      </c>
      <c r="F266" s="40">
        <v>2518.11</v>
      </c>
      <c r="G266" s="40"/>
      <c r="H266" s="40">
        <f>SUM(E266+G266)</f>
        <v>10000</v>
      </c>
      <c r="I266" s="40">
        <f t="shared" si="11"/>
        <v>100</v>
      </c>
    </row>
    <row r="267" spans="1:9" ht="12.75">
      <c r="A267" s="22"/>
      <c r="B267" s="22"/>
      <c r="C267" s="22"/>
      <c r="D267" s="40"/>
      <c r="E267" s="40"/>
      <c r="F267" s="40"/>
      <c r="G267" s="40"/>
      <c r="H267" s="40"/>
      <c r="I267" s="40"/>
    </row>
    <row r="268" spans="1:9" ht="12.75">
      <c r="A268" s="30">
        <v>51</v>
      </c>
      <c r="B268" s="30"/>
      <c r="C268" s="35" t="s">
        <v>170</v>
      </c>
      <c r="D268" s="31">
        <f>SUM(D269+D279)</f>
        <v>958000</v>
      </c>
      <c r="E268" s="31">
        <f>SUM(E269+E279)</f>
        <v>953000</v>
      </c>
      <c r="F268" s="31">
        <f>SUM(F269+F279)</f>
        <v>502672.5</v>
      </c>
      <c r="G268" s="31">
        <f>SUM(G269+G279)</f>
        <v>-66600</v>
      </c>
      <c r="H268" s="31">
        <f>SUM(H269+H279)</f>
        <v>886400</v>
      </c>
      <c r="I268" s="31">
        <f t="shared" si="11"/>
        <v>93.01154249737671</v>
      </c>
    </row>
    <row r="269" spans="1:9" ht="12.75">
      <c r="A269" s="43">
        <v>511</v>
      </c>
      <c r="B269" s="43"/>
      <c r="C269" s="44" t="s">
        <v>171</v>
      </c>
      <c r="D269" s="31">
        <f>SUM(D270:D276)</f>
        <v>488000</v>
      </c>
      <c r="E269" s="31">
        <f>SUM(E270:E276)</f>
        <v>483000</v>
      </c>
      <c r="F269" s="31">
        <f>SUM(F270:F276)</f>
        <v>299557.76</v>
      </c>
      <c r="G269" s="31">
        <f>SUM(G270:G276)</f>
        <v>133400</v>
      </c>
      <c r="H269" s="31">
        <f>SUM(H270:H276)</f>
        <v>616400</v>
      </c>
      <c r="I269" s="31">
        <f t="shared" si="11"/>
        <v>127.6190476190476</v>
      </c>
    </row>
    <row r="270" spans="1:9" ht="12.75">
      <c r="A270" s="28">
        <v>511100</v>
      </c>
      <c r="B270" s="45" t="s">
        <v>267</v>
      </c>
      <c r="C270" s="22" t="s">
        <v>486</v>
      </c>
      <c r="D270" s="40">
        <v>111000</v>
      </c>
      <c r="E270" s="40">
        <v>111000</v>
      </c>
      <c r="F270" s="40">
        <v>66944.96</v>
      </c>
      <c r="G270" s="40">
        <v>47500</v>
      </c>
      <c r="H270" s="40">
        <f>SUM(E270+G270)</f>
        <v>158500</v>
      </c>
      <c r="I270" s="40">
        <f t="shared" si="11"/>
        <v>142.7927927927928</v>
      </c>
    </row>
    <row r="271" spans="1:9" ht="12.75">
      <c r="A271" s="28">
        <v>511200</v>
      </c>
      <c r="B271" s="45" t="s">
        <v>267</v>
      </c>
      <c r="C271" s="22" t="s">
        <v>453</v>
      </c>
      <c r="D271" s="40">
        <v>35000</v>
      </c>
      <c r="E271" s="40">
        <v>35000</v>
      </c>
      <c r="F271" s="40">
        <v>26412.76</v>
      </c>
      <c r="G271" s="40">
        <v>-35000</v>
      </c>
      <c r="H271" s="40">
        <f aca="true" t="shared" si="12" ref="H271:H276">SUM(E271+G271)</f>
        <v>0</v>
      </c>
      <c r="I271" s="40">
        <f t="shared" si="11"/>
        <v>0</v>
      </c>
    </row>
    <row r="272" spans="1:9" ht="12.75">
      <c r="A272" s="28">
        <v>511200</v>
      </c>
      <c r="B272" s="45" t="s">
        <v>253</v>
      </c>
      <c r="C272" s="22" t="s">
        <v>268</v>
      </c>
      <c r="D272" s="40">
        <v>100000</v>
      </c>
      <c r="E272" s="40">
        <v>100000</v>
      </c>
      <c r="F272" s="40">
        <v>107104.55</v>
      </c>
      <c r="G272" s="40">
        <v>135900</v>
      </c>
      <c r="H272" s="40">
        <f t="shared" si="12"/>
        <v>235900</v>
      </c>
      <c r="I272" s="40">
        <f t="shared" si="11"/>
        <v>235.9</v>
      </c>
    </row>
    <row r="273" spans="1:9" ht="12.75">
      <c r="A273" s="28">
        <v>511300</v>
      </c>
      <c r="B273" s="45" t="s">
        <v>267</v>
      </c>
      <c r="C273" s="22" t="s">
        <v>269</v>
      </c>
      <c r="D273" s="40">
        <v>5000</v>
      </c>
      <c r="E273" s="40"/>
      <c r="F273" s="40"/>
      <c r="G273" s="40"/>
      <c r="H273" s="40">
        <f t="shared" si="12"/>
        <v>0</v>
      </c>
      <c r="I273" s="40">
        <v>0</v>
      </c>
    </row>
    <row r="274" spans="1:9" ht="12.75">
      <c r="A274" s="28">
        <v>511300</v>
      </c>
      <c r="B274" s="45" t="s">
        <v>253</v>
      </c>
      <c r="C274" s="22" t="s">
        <v>270</v>
      </c>
      <c r="D274" s="40">
        <v>5000</v>
      </c>
      <c r="E274" s="40">
        <v>5000</v>
      </c>
      <c r="F274" s="40"/>
      <c r="G274" s="40">
        <v>-5000</v>
      </c>
      <c r="H274" s="40">
        <f t="shared" si="12"/>
        <v>0</v>
      </c>
      <c r="I274" s="40">
        <f t="shared" si="11"/>
        <v>0</v>
      </c>
    </row>
    <row r="275" spans="1:9" ht="12.75">
      <c r="A275" s="28">
        <v>511700</v>
      </c>
      <c r="B275" s="45" t="s">
        <v>271</v>
      </c>
      <c r="C275" s="22" t="s">
        <v>454</v>
      </c>
      <c r="D275" s="40">
        <v>40000</v>
      </c>
      <c r="E275" s="40">
        <v>40000</v>
      </c>
      <c r="F275" s="40"/>
      <c r="G275" s="40"/>
      <c r="H275" s="40">
        <f t="shared" si="12"/>
        <v>40000</v>
      </c>
      <c r="I275" s="40">
        <f t="shared" si="11"/>
        <v>100</v>
      </c>
    </row>
    <row r="276" spans="1:9" ht="12.75">
      <c r="A276" s="28">
        <v>511700</v>
      </c>
      <c r="B276" s="45" t="s">
        <v>271</v>
      </c>
      <c r="C276" s="22" t="s">
        <v>272</v>
      </c>
      <c r="D276" s="40">
        <v>192000</v>
      </c>
      <c r="E276" s="40">
        <v>192000</v>
      </c>
      <c r="F276" s="40">
        <v>99095.49</v>
      </c>
      <c r="G276" s="40">
        <v>-10000</v>
      </c>
      <c r="H276" s="40">
        <f t="shared" si="12"/>
        <v>182000</v>
      </c>
      <c r="I276" s="40">
        <f t="shared" si="11"/>
        <v>94.79166666666666</v>
      </c>
    </row>
    <row r="277" spans="1:9" ht="12.75">
      <c r="A277" s="28"/>
      <c r="B277" s="45"/>
      <c r="C277" s="22"/>
      <c r="D277" s="40"/>
      <c r="E277" s="40"/>
      <c r="F277" s="40"/>
      <c r="G277" s="40"/>
      <c r="H277" s="40"/>
      <c r="I277" s="40"/>
    </row>
    <row r="278" spans="1:9" ht="12.75">
      <c r="A278" s="28"/>
      <c r="B278" s="45"/>
      <c r="C278" s="22"/>
      <c r="D278" s="40"/>
      <c r="E278" s="40"/>
      <c r="F278" s="40"/>
      <c r="G278" s="40"/>
      <c r="H278" s="40"/>
      <c r="I278" s="40"/>
    </row>
    <row r="279" spans="1:9" ht="12.75">
      <c r="A279" s="30">
        <v>517</v>
      </c>
      <c r="B279" s="30"/>
      <c r="C279" s="35" t="s">
        <v>463</v>
      </c>
      <c r="D279" s="31">
        <f>SUM(D280)</f>
        <v>470000</v>
      </c>
      <c r="E279" s="31">
        <f>SUM(E280)</f>
        <v>470000</v>
      </c>
      <c r="F279" s="31">
        <f>SUM(F280)</f>
        <v>203114.74</v>
      </c>
      <c r="G279" s="31">
        <f>SUM(G280)</f>
        <v>-200000</v>
      </c>
      <c r="H279" s="31">
        <f>SUM(H280)</f>
        <v>270000</v>
      </c>
      <c r="I279" s="31">
        <f t="shared" si="11"/>
        <v>57.446808510638306</v>
      </c>
    </row>
    <row r="280" spans="1:9" ht="12.75">
      <c r="A280" s="28">
        <v>517100</v>
      </c>
      <c r="B280" s="45" t="s">
        <v>201</v>
      </c>
      <c r="C280" s="22" t="s">
        <v>456</v>
      </c>
      <c r="D280" s="40">
        <v>470000</v>
      </c>
      <c r="E280" s="40">
        <v>470000</v>
      </c>
      <c r="F280" s="40">
        <v>203114.74</v>
      </c>
      <c r="G280" s="40">
        <v>-200000</v>
      </c>
      <c r="H280" s="40">
        <f>SUM(E280+G280)</f>
        <v>270000</v>
      </c>
      <c r="I280" s="40">
        <f t="shared" si="11"/>
        <v>57.446808510638306</v>
      </c>
    </row>
    <row r="281" spans="1:9" ht="12.75">
      <c r="A281" s="28"/>
      <c r="B281" s="45"/>
      <c r="C281" s="22"/>
      <c r="D281" s="40"/>
      <c r="E281" s="40"/>
      <c r="F281" s="40"/>
      <c r="G281" s="40"/>
      <c r="H281" s="40"/>
      <c r="I281" s="40"/>
    </row>
    <row r="282" spans="1:9" ht="12.75">
      <c r="A282" s="30">
        <v>62</v>
      </c>
      <c r="B282" s="30"/>
      <c r="C282" s="35" t="s">
        <v>202</v>
      </c>
      <c r="D282" s="31">
        <f>SUM(D283)</f>
        <v>0</v>
      </c>
      <c r="E282" s="31">
        <f>SUM(E283)</f>
        <v>0</v>
      </c>
      <c r="F282" s="31">
        <f aca="true" t="shared" si="13" ref="F282:H283">SUM(F283)</f>
        <v>0</v>
      </c>
      <c r="G282" s="31">
        <f t="shared" si="13"/>
        <v>103966.69</v>
      </c>
      <c r="H282" s="31">
        <f t="shared" si="13"/>
        <v>103966.69</v>
      </c>
      <c r="I282" s="31">
        <v>0</v>
      </c>
    </row>
    <row r="283" spans="1:9" ht="12.75">
      <c r="A283" s="43">
        <v>621</v>
      </c>
      <c r="B283" s="43"/>
      <c r="C283" s="44" t="s">
        <v>202</v>
      </c>
      <c r="D283" s="31">
        <f>SUM(D284)</f>
        <v>0</v>
      </c>
      <c r="E283" s="31">
        <f>SUM(E284)</f>
        <v>0</v>
      </c>
      <c r="F283" s="31">
        <f t="shared" si="13"/>
        <v>0</v>
      </c>
      <c r="G283" s="31">
        <f t="shared" si="13"/>
        <v>103966.69</v>
      </c>
      <c r="H283" s="31">
        <f t="shared" si="13"/>
        <v>103966.69</v>
      </c>
      <c r="I283" s="31">
        <v>0</v>
      </c>
    </row>
    <row r="284" spans="1:9" ht="12.75">
      <c r="A284" s="28">
        <v>621900</v>
      </c>
      <c r="B284" s="45" t="s">
        <v>400</v>
      </c>
      <c r="C284" s="22" t="s">
        <v>347</v>
      </c>
      <c r="D284" s="40"/>
      <c r="E284" s="40"/>
      <c r="F284" s="40"/>
      <c r="G284" s="40">
        <v>103966.69</v>
      </c>
      <c r="H284" s="40">
        <f>SUM(E284+G284)</f>
        <v>103966.69</v>
      </c>
      <c r="I284" s="40">
        <v>0</v>
      </c>
    </row>
    <row r="285" spans="1:9" ht="12.75">
      <c r="A285" s="28"/>
      <c r="B285" s="28"/>
      <c r="C285" s="22"/>
      <c r="D285" s="22"/>
      <c r="E285" s="40"/>
      <c r="F285" s="40"/>
      <c r="G285" s="40"/>
      <c r="H285" s="40"/>
      <c r="I285" s="31"/>
    </row>
    <row r="286" spans="1:9" ht="12.75">
      <c r="A286" s="96"/>
      <c r="B286" s="96"/>
      <c r="C286" s="61" t="s">
        <v>273</v>
      </c>
      <c r="D286" s="62">
        <f>SUM(D243+D268+D282)</f>
        <v>1544298.84</v>
      </c>
      <c r="E286" s="62">
        <f>SUM(E243+E268+E282)</f>
        <v>1534298.84</v>
      </c>
      <c r="F286" s="62">
        <f>SUM(F243+F268+F282)</f>
        <v>900287.46</v>
      </c>
      <c r="G286" s="62">
        <f>SUM(G243+G268+G282)</f>
        <v>125941</v>
      </c>
      <c r="H286" s="62">
        <f>SUM(H243+H268+H282)</f>
        <v>1660239.8399999999</v>
      </c>
      <c r="I286" s="62">
        <f t="shared" si="11"/>
        <v>108.20837484306512</v>
      </c>
    </row>
    <row r="287" spans="1:9" ht="12.75">
      <c r="A287" s="22"/>
      <c r="B287" s="22"/>
      <c r="C287" s="35"/>
      <c r="D287" s="35"/>
      <c r="E287" s="31"/>
      <c r="F287" s="31"/>
      <c r="G287" s="31"/>
      <c r="H287" s="31"/>
      <c r="I287" s="31"/>
    </row>
    <row r="288" spans="1:9" ht="12.75">
      <c r="A288" s="22"/>
      <c r="B288" s="22"/>
      <c r="C288" s="35"/>
      <c r="D288" s="35"/>
      <c r="E288" s="40"/>
      <c r="F288" s="40"/>
      <c r="G288" s="40"/>
      <c r="H288" s="40"/>
      <c r="I288" s="31"/>
    </row>
    <row r="289" spans="1:9" ht="12.75">
      <c r="A289" s="35" t="s">
        <v>274</v>
      </c>
      <c r="B289" s="35"/>
      <c r="C289" s="35"/>
      <c r="D289" s="35"/>
      <c r="E289" s="31"/>
      <c r="F289" s="31"/>
      <c r="G289" s="31"/>
      <c r="H289" s="31"/>
      <c r="I289" s="31"/>
    </row>
    <row r="290" spans="1:9" ht="12.75">
      <c r="A290" s="35" t="s">
        <v>275</v>
      </c>
      <c r="B290" s="35"/>
      <c r="C290" s="22"/>
      <c r="D290" s="22"/>
      <c r="E290" s="31"/>
      <c r="F290" s="31"/>
      <c r="G290" s="31"/>
      <c r="H290" s="31"/>
      <c r="I290" s="31"/>
    </row>
    <row r="291" spans="1:9" ht="12.75">
      <c r="A291" s="35"/>
      <c r="B291" s="35"/>
      <c r="C291" s="22"/>
      <c r="D291" s="22"/>
      <c r="E291" s="31"/>
      <c r="F291" s="31"/>
      <c r="G291" s="31"/>
      <c r="H291" s="31"/>
      <c r="I291" s="31"/>
    </row>
    <row r="292" spans="1:9" ht="12.75">
      <c r="A292" s="30">
        <v>41</v>
      </c>
      <c r="B292" s="30"/>
      <c r="C292" s="35" t="s">
        <v>123</v>
      </c>
      <c r="D292" s="31">
        <f>SUM(D294)</f>
        <v>15000</v>
      </c>
      <c r="E292" s="31">
        <f>SUM(E294)</f>
        <v>15000</v>
      </c>
      <c r="F292" s="31">
        <f>SUM(F294)</f>
        <v>6863.459999999999</v>
      </c>
      <c r="G292" s="31">
        <f>SUM(G294)</f>
        <v>0</v>
      </c>
      <c r="H292" s="31">
        <f>SUM(H294)</f>
        <v>15000</v>
      </c>
      <c r="I292" s="31">
        <f t="shared" si="11"/>
        <v>100</v>
      </c>
    </row>
    <row r="293" spans="1:9" ht="12.75">
      <c r="A293" s="30"/>
      <c r="B293" s="30"/>
      <c r="C293" s="35"/>
      <c r="D293" s="31"/>
      <c r="E293" s="31"/>
      <c r="F293" s="31"/>
      <c r="G293" s="31"/>
      <c r="H293" s="31"/>
      <c r="I293" s="31"/>
    </row>
    <row r="294" spans="1:9" ht="12.75">
      <c r="A294" s="43">
        <v>412</v>
      </c>
      <c r="B294" s="43"/>
      <c r="C294" s="44" t="s">
        <v>92</v>
      </c>
      <c r="D294" s="31">
        <f>SUM(D295:D300)</f>
        <v>15000</v>
      </c>
      <c r="E294" s="31">
        <f>SUM(E295:E300)</f>
        <v>15000</v>
      </c>
      <c r="F294" s="31">
        <f>SUM(F295:F300)</f>
        <v>6863.459999999999</v>
      </c>
      <c r="G294" s="31">
        <f>SUM(G295:G300)</f>
        <v>0</v>
      </c>
      <c r="H294" s="31">
        <f>SUM(H295:H300)</f>
        <v>15000</v>
      </c>
      <c r="I294" s="31">
        <f t="shared" si="11"/>
        <v>100</v>
      </c>
    </row>
    <row r="295" spans="1:9" ht="12.75">
      <c r="A295" s="28">
        <v>412200</v>
      </c>
      <c r="B295" s="45" t="s">
        <v>276</v>
      </c>
      <c r="C295" s="22" t="s">
        <v>277</v>
      </c>
      <c r="D295" s="40">
        <v>4000</v>
      </c>
      <c r="E295" s="40">
        <v>4000</v>
      </c>
      <c r="F295" s="40">
        <v>1999.53</v>
      </c>
      <c r="G295" s="40"/>
      <c r="H295" s="40">
        <f aca="true" t="shared" si="14" ref="H295:H300">SUM(E295+G295)</f>
        <v>4000</v>
      </c>
      <c r="I295" s="40">
        <f t="shared" si="11"/>
        <v>100</v>
      </c>
    </row>
    <row r="296" spans="1:9" ht="12.75">
      <c r="A296" s="28">
        <v>412600</v>
      </c>
      <c r="B296" s="45" t="s">
        <v>125</v>
      </c>
      <c r="C296" s="22" t="s">
        <v>126</v>
      </c>
      <c r="D296" s="40">
        <v>500</v>
      </c>
      <c r="E296" s="40">
        <v>500</v>
      </c>
      <c r="F296" s="40">
        <v>20</v>
      </c>
      <c r="G296" s="40"/>
      <c r="H296" s="40">
        <f t="shared" si="14"/>
        <v>500</v>
      </c>
      <c r="I296" s="40">
        <f t="shared" si="11"/>
        <v>100</v>
      </c>
    </row>
    <row r="297" spans="1:9" ht="12.75">
      <c r="A297" s="28">
        <v>412700</v>
      </c>
      <c r="B297" s="45" t="s">
        <v>127</v>
      </c>
      <c r="C297" s="22" t="s">
        <v>278</v>
      </c>
      <c r="D297" s="40">
        <v>3000</v>
      </c>
      <c r="E297" s="40">
        <v>3000</v>
      </c>
      <c r="F297" s="40">
        <v>30</v>
      </c>
      <c r="G297" s="40">
        <v>-1200</v>
      </c>
      <c r="H297" s="40">
        <f t="shared" si="14"/>
        <v>1800</v>
      </c>
      <c r="I297" s="40">
        <f t="shared" si="11"/>
        <v>60</v>
      </c>
    </row>
    <row r="298" spans="1:9" ht="12.75">
      <c r="A298" s="28">
        <v>412700</v>
      </c>
      <c r="B298" s="45" t="s">
        <v>276</v>
      </c>
      <c r="C298" s="22" t="s">
        <v>490</v>
      </c>
      <c r="D298" s="40"/>
      <c r="E298" s="40"/>
      <c r="F298" s="40">
        <v>1165.5</v>
      </c>
      <c r="G298" s="40">
        <v>1200</v>
      </c>
      <c r="H298" s="40">
        <f t="shared" si="14"/>
        <v>1200</v>
      </c>
      <c r="I298" s="40">
        <v>0</v>
      </c>
    </row>
    <row r="299" spans="1:9" ht="12.75">
      <c r="A299" s="28">
        <v>412700</v>
      </c>
      <c r="B299" s="45" t="s">
        <v>276</v>
      </c>
      <c r="C299" s="22" t="s">
        <v>279</v>
      </c>
      <c r="D299" s="40">
        <v>7000</v>
      </c>
      <c r="E299" s="40">
        <v>7000</v>
      </c>
      <c r="F299" s="40">
        <v>3648.43</v>
      </c>
      <c r="G299" s="40"/>
      <c r="H299" s="40">
        <f t="shared" si="14"/>
        <v>7000</v>
      </c>
      <c r="I299" s="40">
        <f t="shared" si="11"/>
        <v>100</v>
      </c>
    </row>
    <row r="300" spans="1:9" ht="12.75">
      <c r="A300" s="28">
        <v>412900</v>
      </c>
      <c r="B300" s="45" t="s">
        <v>127</v>
      </c>
      <c r="C300" s="22" t="s">
        <v>280</v>
      </c>
      <c r="D300" s="40">
        <v>500</v>
      </c>
      <c r="E300" s="40">
        <v>500</v>
      </c>
      <c r="F300" s="40"/>
      <c r="G300" s="40"/>
      <c r="H300" s="40">
        <f t="shared" si="14"/>
        <v>500</v>
      </c>
      <c r="I300" s="40">
        <f t="shared" si="11"/>
        <v>100</v>
      </c>
    </row>
    <row r="301" spans="1:9" ht="12.75">
      <c r="A301" s="22"/>
      <c r="B301" s="22"/>
      <c r="C301" s="22"/>
      <c r="D301" s="40"/>
      <c r="E301" s="40"/>
      <c r="F301" s="40"/>
      <c r="G301" s="40"/>
      <c r="H301" s="40"/>
      <c r="I301" s="31"/>
    </row>
    <row r="302" spans="1:9" ht="12.75">
      <c r="A302" s="22"/>
      <c r="B302" s="22"/>
      <c r="C302" s="35" t="s">
        <v>281</v>
      </c>
      <c r="D302" s="31">
        <f>SUM(D292)</f>
        <v>15000</v>
      </c>
      <c r="E302" s="31">
        <f>SUM(E292)</f>
        <v>15000</v>
      </c>
      <c r="F302" s="31">
        <f>SUM(F292)</f>
        <v>6863.459999999999</v>
      </c>
      <c r="G302" s="31">
        <f>SUM(G292)</f>
        <v>0</v>
      </c>
      <c r="H302" s="31">
        <f>SUM(H292)</f>
        <v>15000</v>
      </c>
      <c r="I302" s="31">
        <f t="shared" si="11"/>
        <v>100</v>
      </c>
    </row>
    <row r="303" spans="1:9" ht="12.75">
      <c r="A303" s="22"/>
      <c r="B303" s="22"/>
      <c r="C303" s="35"/>
      <c r="D303" s="35"/>
      <c r="E303" s="31"/>
      <c r="F303" s="31"/>
      <c r="G303" s="31"/>
      <c r="H303" s="31"/>
      <c r="I303" s="31"/>
    </row>
    <row r="304" spans="1:9" ht="12.75">
      <c r="A304" s="22"/>
      <c r="B304" s="22"/>
      <c r="C304" s="22"/>
      <c r="D304" s="22"/>
      <c r="E304" s="40"/>
      <c r="F304" s="40"/>
      <c r="G304" s="40"/>
      <c r="H304" s="40"/>
      <c r="I304" s="31"/>
    </row>
    <row r="305" spans="1:9" ht="12.75">
      <c r="A305" s="35" t="s">
        <v>282</v>
      </c>
      <c r="B305" s="35"/>
      <c r="C305" s="35"/>
      <c r="D305" s="35"/>
      <c r="E305" s="31"/>
      <c r="F305" s="31"/>
      <c r="G305" s="31"/>
      <c r="H305" s="31"/>
      <c r="I305" s="31"/>
    </row>
    <row r="306" spans="1:9" ht="12.75">
      <c r="A306" s="35" t="s">
        <v>283</v>
      </c>
      <c r="B306" s="35"/>
      <c r="C306" s="22"/>
      <c r="D306" s="22"/>
      <c r="E306" s="31"/>
      <c r="F306" s="31"/>
      <c r="G306" s="31"/>
      <c r="H306" s="31"/>
      <c r="I306" s="31"/>
    </row>
    <row r="307" spans="1:9" ht="12.75">
      <c r="A307" s="35"/>
      <c r="B307" s="35"/>
      <c r="C307" s="22"/>
      <c r="D307" s="22"/>
      <c r="E307" s="31"/>
      <c r="F307" s="31"/>
      <c r="G307" s="31"/>
      <c r="H307" s="31"/>
      <c r="I307" s="31"/>
    </row>
    <row r="308" spans="1:9" ht="12.75">
      <c r="A308" s="30">
        <v>41</v>
      </c>
      <c r="B308" s="30"/>
      <c r="C308" s="35" t="s">
        <v>284</v>
      </c>
      <c r="D308" s="31">
        <f>SUM(D310+D318+D336)</f>
        <v>1197800</v>
      </c>
      <c r="E308" s="31">
        <f>SUM(E310+E318+E336)</f>
        <v>1197800</v>
      </c>
      <c r="F308" s="31">
        <f>SUM(F310+F318+F336)</f>
        <v>832313.39</v>
      </c>
      <c r="G308" s="31">
        <f>SUM(G310+G318+G336)</f>
        <v>-28040</v>
      </c>
      <c r="H308" s="31">
        <f>SUM(H310+H318+H336)</f>
        <v>1169760</v>
      </c>
      <c r="I308" s="31">
        <f t="shared" si="11"/>
        <v>97.65904157622307</v>
      </c>
    </row>
    <row r="309" spans="1:9" ht="12.75">
      <c r="A309" s="30"/>
      <c r="B309" s="30"/>
      <c r="C309" s="35"/>
      <c r="D309" s="31"/>
      <c r="E309" s="31"/>
      <c r="F309" s="31"/>
      <c r="G309" s="31"/>
      <c r="H309" s="31"/>
      <c r="I309" s="31"/>
    </row>
    <row r="310" spans="1:9" ht="12.75">
      <c r="A310" s="43">
        <v>411</v>
      </c>
      <c r="B310" s="43"/>
      <c r="C310" s="44" t="s">
        <v>91</v>
      </c>
      <c r="D310" s="31">
        <f>SUM(D311+D314)</f>
        <v>200000</v>
      </c>
      <c r="E310" s="31">
        <f>SUM(E311+E314)</f>
        <v>200000</v>
      </c>
      <c r="F310" s="31">
        <f>SUM(F311+F314)</f>
        <v>139770.09</v>
      </c>
      <c r="G310" s="31">
        <f>SUM(G311+G314)</f>
        <v>-9500</v>
      </c>
      <c r="H310" s="31">
        <f>SUM(H311+H314)</f>
        <v>190500</v>
      </c>
      <c r="I310" s="31">
        <f t="shared" si="11"/>
        <v>95.25</v>
      </c>
    </row>
    <row r="311" spans="1:9" ht="12.75">
      <c r="A311" s="43">
        <v>4111</v>
      </c>
      <c r="B311" s="43"/>
      <c r="C311" s="35" t="s">
        <v>178</v>
      </c>
      <c r="D311" s="31">
        <f>SUM(D312:D312)</f>
        <v>152000</v>
      </c>
      <c r="E311" s="31">
        <f>SUM(E312:E312)</f>
        <v>152000</v>
      </c>
      <c r="F311" s="31">
        <f>SUM(F312:F312)</f>
        <v>105729.29</v>
      </c>
      <c r="G311" s="31">
        <f>SUM(G312:G312)</f>
        <v>-7000</v>
      </c>
      <c r="H311" s="31">
        <f>SUM(H312:H312)</f>
        <v>145000</v>
      </c>
      <c r="I311" s="31">
        <f t="shared" si="11"/>
        <v>95.39473684210526</v>
      </c>
    </row>
    <row r="312" spans="1:9" ht="12.75">
      <c r="A312" s="28">
        <v>411100</v>
      </c>
      <c r="B312" s="28">
        <v>1090</v>
      </c>
      <c r="C312" s="22" t="s">
        <v>178</v>
      </c>
      <c r="D312" s="40">
        <v>152000</v>
      </c>
      <c r="E312" s="40">
        <v>152000</v>
      </c>
      <c r="F312" s="40">
        <v>105729.29</v>
      </c>
      <c r="G312" s="40">
        <v>-7000</v>
      </c>
      <c r="H312" s="40">
        <f>SUM(E312+G312)</f>
        <v>145000</v>
      </c>
      <c r="I312" s="40">
        <f t="shared" si="11"/>
        <v>95.39473684210526</v>
      </c>
    </row>
    <row r="313" spans="1:9" ht="12.75">
      <c r="A313" s="28"/>
      <c r="B313" s="28"/>
      <c r="C313" s="22"/>
      <c r="D313" s="40"/>
      <c r="E313" s="40"/>
      <c r="F313" s="40"/>
      <c r="G313" s="40"/>
      <c r="H313" s="40"/>
      <c r="I313" s="40"/>
    </row>
    <row r="314" spans="1:9" ht="12.75">
      <c r="A314" s="30">
        <v>4112</v>
      </c>
      <c r="B314" s="30"/>
      <c r="C314" s="35" t="s">
        <v>180</v>
      </c>
      <c r="D314" s="31">
        <f>SUM(D315:D315)</f>
        <v>48000</v>
      </c>
      <c r="E314" s="31">
        <f>SUM(E315:E315)</f>
        <v>48000</v>
      </c>
      <c r="F314" s="31">
        <f>SUM(F315:F315)</f>
        <v>34040.8</v>
      </c>
      <c r="G314" s="31">
        <f>SUM(G315:G315)</f>
        <v>-2500</v>
      </c>
      <c r="H314" s="31">
        <f>SUM(H315:H315)</f>
        <v>45500</v>
      </c>
      <c r="I314" s="31">
        <f t="shared" si="11"/>
        <v>94.79166666666666</v>
      </c>
    </row>
    <row r="315" spans="1:9" ht="12.75">
      <c r="A315" s="28">
        <v>411200</v>
      </c>
      <c r="B315" s="28">
        <v>1090</v>
      </c>
      <c r="C315" s="22" t="s">
        <v>180</v>
      </c>
      <c r="D315" s="40">
        <v>48000</v>
      </c>
      <c r="E315" s="40">
        <v>48000</v>
      </c>
      <c r="F315" s="40">
        <v>34040.8</v>
      </c>
      <c r="G315" s="40">
        <v>-2500</v>
      </c>
      <c r="H315" s="40">
        <f>SUM(E315+G315)</f>
        <v>45500</v>
      </c>
      <c r="I315" s="40">
        <f t="shared" si="11"/>
        <v>94.79166666666666</v>
      </c>
    </row>
    <row r="316" spans="1:9" ht="12.75">
      <c r="A316" s="28"/>
      <c r="B316" s="28"/>
      <c r="C316" s="22"/>
      <c r="D316" s="40"/>
      <c r="E316" s="40"/>
      <c r="F316" s="40"/>
      <c r="G316" s="40"/>
      <c r="H316" s="40"/>
      <c r="I316" s="40"/>
    </row>
    <row r="317" spans="1:9" ht="12.75">
      <c r="A317" s="22"/>
      <c r="B317" s="22"/>
      <c r="C317" s="22"/>
      <c r="D317" s="40"/>
      <c r="E317" s="40"/>
      <c r="F317" s="40"/>
      <c r="G317" s="40"/>
      <c r="H317" s="40"/>
      <c r="I317" s="40"/>
    </row>
    <row r="318" spans="1:9" ht="12.75">
      <c r="A318" s="30">
        <v>412</v>
      </c>
      <c r="B318" s="30"/>
      <c r="C318" s="44" t="s">
        <v>92</v>
      </c>
      <c r="D318" s="31">
        <f>SUM(D319:D334)</f>
        <v>27800</v>
      </c>
      <c r="E318" s="31">
        <f>SUM(E319:E334)</f>
        <v>27800</v>
      </c>
      <c r="F318" s="31">
        <f>SUM(F319:F334)</f>
        <v>22689.63</v>
      </c>
      <c r="G318" s="31">
        <f>SUM(G319:G334)</f>
        <v>4460</v>
      </c>
      <c r="H318" s="31">
        <f>SUM(H319:H334)</f>
        <v>32260</v>
      </c>
      <c r="I318" s="31">
        <f t="shared" si="11"/>
        <v>116.0431654676259</v>
      </c>
    </row>
    <row r="319" spans="1:9" ht="12.75">
      <c r="A319" s="28">
        <v>412200</v>
      </c>
      <c r="B319" s="28">
        <v>1090</v>
      </c>
      <c r="C319" s="22" t="s">
        <v>285</v>
      </c>
      <c r="D319" s="40">
        <v>1600</v>
      </c>
      <c r="E319" s="40">
        <v>1600</v>
      </c>
      <c r="F319" s="40">
        <v>1246.61</v>
      </c>
      <c r="G319" s="40"/>
      <c r="H319" s="40">
        <f aca="true" t="shared" si="15" ref="H319:H334">SUM(E319+G319)</f>
        <v>1600</v>
      </c>
      <c r="I319" s="40">
        <f t="shared" si="11"/>
        <v>100</v>
      </c>
    </row>
    <row r="320" spans="1:9" ht="12.75">
      <c r="A320" s="28">
        <v>412200</v>
      </c>
      <c r="B320" s="28">
        <v>1090</v>
      </c>
      <c r="C320" s="22" t="s">
        <v>286</v>
      </c>
      <c r="D320" s="40">
        <v>700</v>
      </c>
      <c r="E320" s="40">
        <v>700</v>
      </c>
      <c r="F320" s="40">
        <v>476.63</v>
      </c>
      <c r="G320" s="40"/>
      <c r="H320" s="40">
        <f t="shared" si="15"/>
        <v>700</v>
      </c>
      <c r="I320" s="40">
        <f aca="true" t="shared" si="16" ref="I320:I381">SUM(H320/E320*100)</f>
        <v>100</v>
      </c>
    </row>
    <row r="321" spans="1:9" ht="12.75">
      <c r="A321" s="28">
        <v>412200</v>
      </c>
      <c r="B321" s="28">
        <v>1090</v>
      </c>
      <c r="C321" s="22" t="s">
        <v>287</v>
      </c>
      <c r="D321" s="40">
        <v>6000</v>
      </c>
      <c r="E321" s="40">
        <v>6000</v>
      </c>
      <c r="F321" s="40">
        <v>5006.88</v>
      </c>
      <c r="G321" s="40">
        <v>200</v>
      </c>
      <c r="H321" s="40">
        <f t="shared" si="15"/>
        <v>6200</v>
      </c>
      <c r="I321" s="40">
        <f t="shared" si="16"/>
        <v>103.33333333333334</v>
      </c>
    </row>
    <row r="322" spans="1:9" ht="12.75">
      <c r="A322" s="28">
        <v>412300</v>
      </c>
      <c r="B322" s="28">
        <v>1090</v>
      </c>
      <c r="C322" s="22" t="s">
        <v>288</v>
      </c>
      <c r="D322" s="40">
        <v>3000</v>
      </c>
      <c r="E322" s="40">
        <v>3000</v>
      </c>
      <c r="F322" s="40">
        <v>2871.17</v>
      </c>
      <c r="G322" s="40">
        <v>500</v>
      </c>
      <c r="H322" s="40">
        <f t="shared" si="15"/>
        <v>3500</v>
      </c>
      <c r="I322" s="40">
        <f t="shared" si="16"/>
        <v>116.66666666666667</v>
      </c>
    </row>
    <row r="323" spans="1:9" ht="12.75">
      <c r="A323" s="28">
        <v>412500</v>
      </c>
      <c r="B323" s="28">
        <v>1090</v>
      </c>
      <c r="C323" s="22" t="s">
        <v>290</v>
      </c>
      <c r="D323" s="40">
        <v>1100</v>
      </c>
      <c r="E323" s="40">
        <v>1100</v>
      </c>
      <c r="F323" s="40">
        <v>487.71</v>
      </c>
      <c r="G323" s="40">
        <v>-600</v>
      </c>
      <c r="H323" s="40">
        <f t="shared" si="15"/>
        <v>500</v>
      </c>
      <c r="I323" s="40">
        <f t="shared" si="16"/>
        <v>45.45454545454545</v>
      </c>
    </row>
    <row r="324" spans="1:9" ht="12.75">
      <c r="A324" s="28">
        <v>412600</v>
      </c>
      <c r="B324" s="28">
        <v>1090</v>
      </c>
      <c r="C324" s="22" t="s">
        <v>126</v>
      </c>
      <c r="D324" s="40">
        <v>1500</v>
      </c>
      <c r="E324" s="40">
        <v>1500</v>
      </c>
      <c r="F324" s="40">
        <v>781</v>
      </c>
      <c r="G324" s="40"/>
      <c r="H324" s="40">
        <f t="shared" si="15"/>
        <v>1500</v>
      </c>
      <c r="I324" s="40">
        <f t="shared" si="16"/>
        <v>100</v>
      </c>
    </row>
    <row r="325" spans="1:9" ht="12.75">
      <c r="A325" s="28">
        <v>412600</v>
      </c>
      <c r="B325" s="28">
        <v>1090</v>
      </c>
      <c r="C325" s="22" t="s">
        <v>142</v>
      </c>
      <c r="D325" s="40">
        <v>2500</v>
      </c>
      <c r="E325" s="40">
        <v>2500</v>
      </c>
      <c r="F325" s="40">
        <v>439.01</v>
      </c>
      <c r="G325" s="40">
        <v>-2000</v>
      </c>
      <c r="H325" s="40">
        <f t="shared" si="15"/>
        <v>500</v>
      </c>
      <c r="I325" s="40">
        <f t="shared" si="16"/>
        <v>20</v>
      </c>
    </row>
    <row r="326" spans="1:9" ht="12.75">
      <c r="A326" s="28">
        <v>412700</v>
      </c>
      <c r="B326" s="28">
        <v>1090</v>
      </c>
      <c r="C326" s="22" t="s">
        <v>291</v>
      </c>
      <c r="D326" s="40">
        <v>1000</v>
      </c>
      <c r="E326" s="40">
        <v>1000</v>
      </c>
      <c r="F326" s="40">
        <v>1079.87</v>
      </c>
      <c r="G326" s="40">
        <v>500</v>
      </c>
      <c r="H326" s="40">
        <f t="shared" si="15"/>
        <v>1500</v>
      </c>
      <c r="I326" s="40">
        <f t="shared" si="16"/>
        <v>150</v>
      </c>
    </row>
    <row r="327" spans="1:9" ht="12.75">
      <c r="A327" s="28">
        <v>412700</v>
      </c>
      <c r="B327" s="28">
        <v>1090</v>
      </c>
      <c r="C327" s="22" t="s">
        <v>189</v>
      </c>
      <c r="D327" s="40"/>
      <c r="E327" s="40"/>
      <c r="F327" s="40">
        <v>950</v>
      </c>
      <c r="G327" s="40">
        <v>1000</v>
      </c>
      <c r="H327" s="40">
        <f t="shared" si="15"/>
        <v>1000</v>
      </c>
      <c r="I327" s="40">
        <v>0</v>
      </c>
    </row>
    <row r="328" spans="1:9" ht="12.75">
      <c r="A328" s="28">
        <v>412700</v>
      </c>
      <c r="B328" s="28">
        <v>1090</v>
      </c>
      <c r="C328" s="22" t="s">
        <v>190</v>
      </c>
      <c r="D328" s="40">
        <v>1100</v>
      </c>
      <c r="E328" s="40">
        <v>1100</v>
      </c>
      <c r="F328" s="40">
        <v>58.5</v>
      </c>
      <c r="G328" s="40">
        <v>-1000</v>
      </c>
      <c r="H328" s="40">
        <f t="shared" si="15"/>
        <v>100</v>
      </c>
      <c r="I328" s="40">
        <f t="shared" si="16"/>
        <v>9.090909090909092</v>
      </c>
    </row>
    <row r="329" spans="1:9" ht="12.75">
      <c r="A329" s="28">
        <v>412900</v>
      </c>
      <c r="B329" s="45" t="s">
        <v>167</v>
      </c>
      <c r="C329" s="22" t="s">
        <v>193</v>
      </c>
      <c r="D329" s="40">
        <v>300</v>
      </c>
      <c r="E329" s="40">
        <v>300</v>
      </c>
      <c r="F329" s="40">
        <v>92.1</v>
      </c>
      <c r="G329" s="40">
        <v>-200</v>
      </c>
      <c r="H329" s="40">
        <f t="shared" si="15"/>
        <v>100</v>
      </c>
      <c r="I329" s="40">
        <f t="shared" si="16"/>
        <v>33.33333333333333</v>
      </c>
    </row>
    <row r="330" spans="1:9" ht="12.75">
      <c r="A330" s="28">
        <v>412900</v>
      </c>
      <c r="B330" s="28">
        <v>1090</v>
      </c>
      <c r="C330" s="22" t="s">
        <v>292</v>
      </c>
      <c r="D330" s="40">
        <v>2400</v>
      </c>
      <c r="E330" s="40">
        <v>2400</v>
      </c>
      <c r="F330" s="40">
        <v>1790.64</v>
      </c>
      <c r="G330" s="40"/>
      <c r="H330" s="40">
        <f t="shared" si="15"/>
        <v>2400</v>
      </c>
      <c r="I330" s="40">
        <f t="shared" si="16"/>
        <v>100</v>
      </c>
    </row>
    <row r="331" spans="1:9" ht="12.75">
      <c r="A331" s="28">
        <v>412900</v>
      </c>
      <c r="B331" s="45" t="s">
        <v>167</v>
      </c>
      <c r="C331" s="22" t="s">
        <v>491</v>
      </c>
      <c r="D331" s="40"/>
      <c r="E331" s="40"/>
      <c r="F331" s="40"/>
      <c r="G331" s="40">
        <v>2000</v>
      </c>
      <c r="H331" s="40">
        <f t="shared" si="15"/>
        <v>2000</v>
      </c>
      <c r="I331" s="40">
        <v>0</v>
      </c>
    </row>
    <row r="332" spans="1:9" ht="12.75">
      <c r="A332" s="28">
        <v>412900</v>
      </c>
      <c r="B332" s="28">
        <v>1090</v>
      </c>
      <c r="C332" s="22" t="s">
        <v>293</v>
      </c>
      <c r="D332" s="40">
        <v>4000</v>
      </c>
      <c r="E332" s="40">
        <v>4000</v>
      </c>
      <c r="F332" s="40">
        <v>4071.26</v>
      </c>
      <c r="G332" s="40">
        <v>1200</v>
      </c>
      <c r="H332" s="40">
        <f>SUM(E332+G332)</f>
        <v>5200</v>
      </c>
      <c r="I332" s="40">
        <f t="shared" si="16"/>
        <v>130</v>
      </c>
    </row>
    <row r="333" spans="1:9" ht="12.75">
      <c r="A333" s="28">
        <v>412900</v>
      </c>
      <c r="B333" s="28">
        <v>1090</v>
      </c>
      <c r="C333" s="22" t="s">
        <v>128</v>
      </c>
      <c r="D333" s="40">
        <v>1500</v>
      </c>
      <c r="E333" s="40">
        <v>1500</v>
      </c>
      <c r="F333" s="40">
        <v>1685.81</v>
      </c>
      <c r="G333" s="40">
        <v>600</v>
      </c>
      <c r="H333" s="40">
        <f>SUM(E333+G333)</f>
        <v>2100</v>
      </c>
      <c r="I333" s="40">
        <f t="shared" si="16"/>
        <v>140</v>
      </c>
    </row>
    <row r="334" spans="1:9" ht="12.75">
      <c r="A334" s="28">
        <v>412900</v>
      </c>
      <c r="B334" s="28">
        <v>1090</v>
      </c>
      <c r="C334" s="22" t="s">
        <v>424</v>
      </c>
      <c r="D334" s="40">
        <v>1100</v>
      </c>
      <c r="E334" s="40">
        <v>1100</v>
      </c>
      <c r="F334" s="40">
        <v>1652.44</v>
      </c>
      <c r="G334" s="40">
        <v>2260</v>
      </c>
      <c r="H334" s="40">
        <f t="shared" si="15"/>
        <v>3360</v>
      </c>
      <c r="I334" s="40">
        <f t="shared" si="16"/>
        <v>305.4545454545455</v>
      </c>
    </row>
    <row r="335" spans="1:9" ht="12.75">
      <c r="A335" s="22"/>
      <c r="B335" s="22"/>
      <c r="C335" s="22"/>
      <c r="D335" s="40"/>
      <c r="E335" s="40"/>
      <c r="F335" s="40"/>
      <c r="G335" s="40"/>
      <c r="H335" s="40"/>
      <c r="I335" s="40"/>
    </row>
    <row r="336" spans="1:9" ht="12.75">
      <c r="A336" s="43">
        <v>416</v>
      </c>
      <c r="B336" s="43"/>
      <c r="C336" s="44" t="s">
        <v>144</v>
      </c>
      <c r="D336" s="31">
        <f>SUM(D337+D346+D349)</f>
        <v>970000</v>
      </c>
      <c r="E336" s="31">
        <f>SUM(E337+E346+E349)</f>
        <v>970000</v>
      </c>
      <c r="F336" s="31">
        <f>SUM(F337+F346+F349)</f>
        <v>669853.67</v>
      </c>
      <c r="G336" s="31">
        <f>SUM(G337+G346+G349)</f>
        <v>-23000</v>
      </c>
      <c r="H336" s="31">
        <f>SUM(H337+H346+H349)</f>
        <v>947000</v>
      </c>
      <c r="I336" s="31">
        <f t="shared" si="16"/>
        <v>97.62886597938144</v>
      </c>
    </row>
    <row r="337" spans="1:9" ht="12.75">
      <c r="A337" s="43">
        <v>4161</v>
      </c>
      <c r="B337" s="43"/>
      <c r="C337" s="44" t="s">
        <v>294</v>
      </c>
      <c r="D337" s="31">
        <f>SUM(D338:D344)</f>
        <v>645000</v>
      </c>
      <c r="E337" s="31">
        <f>SUM(E338:E344)</f>
        <v>645000</v>
      </c>
      <c r="F337" s="31">
        <f>SUM(F338:F344)</f>
        <v>461408.86</v>
      </c>
      <c r="G337" s="31">
        <f>SUM(G338:G344)</f>
        <v>14000</v>
      </c>
      <c r="H337" s="31">
        <f>SUM(H338:H344)</f>
        <v>659000</v>
      </c>
      <c r="I337" s="31">
        <f t="shared" si="16"/>
        <v>102.17054263565892</v>
      </c>
    </row>
    <row r="338" spans="1:9" ht="12.75">
      <c r="A338" s="28">
        <v>416100</v>
      </c>
      <c r="B338" s="28">
        <v>1070</v>
      </c>
      <c r="C338" s="22" t="s">
        <v>295</v>
      </c>
      <c r="D338" s="40">
        <v>180000</v>
      </c>
      <c r="E338" s="40">
        <v>180000</v>
      </c>
      <c r="F338" s="40">
        <v>111187.24</v>
      </c>
      <c r="G338" s="40">
        <v>10000</v>
      </c>
      <c r="H338" s="40">
        <f aca="true" t="shared" si="17" ref="H338:H344">SUM(E338+G338)</f>
        <v>190000</v>
      </c>
      <c r="I338" s="40">
        <f t="shared" si="16"/>
        <v>105.55555555555556</v>
      </c>
    </row>
    <row r="339" spans="1:9" ht="12.75">
      <c r="A339" s="28">
        <v>416100</v>
      </c>
      <c r="B339" s="28">
        <v>1070</v>
      </c>
      <c r="C339" s="22" t="s">
        <v>296</v>
      </c>
      <c r="D339" s="40">
        <v>370000</v>
      </c>
      <c r="E339" s="40">
        <v>370000</v>
      </c>
      <c r="F339" s="40">
        <v>290223.1</v>
      </c>
      <c r="G339" s="40">
        <v>10000</v>
      </c>
      <c r="H339" s="40">
        <f t="shared" si="17"/>
        <v>380000</v>
      </c>
      <c r="I339" s="40">
        <f t="shared" si="16"/>
        <v>102.7027027027027</v>
      </c>
    </row>
    <row r="340" spans="1:9" ht="12.75">
      <c r="A340" s="28">
        <v>416100</v>
      </c>
      <c r="B340" s="28">
        <v>1070</v>
      </c>
      <c r="C340" s="22" t="s">
        <v>429</v>
      </c>
      <c r="D340" s="40">
        <v>47000</v>
      </c>
      <c r="E340" s="40">
        <v>47000</v>
      </c>
      <c r="F340" s="40">
        <v>10979</v>
      </c>
      <c r="G340" s="40">
        <v>-22000</v>
      </c>
      <c r="H340" s="40">
        <f t="shared" si="17"/>
        <v>25000</v>
      </c>
      <c r="I340" s="40">
        <f t="shared" si="16"/>
        <v>53.191489361702125</v>
      </c>
    </row>
    <row r="341" spans="1:9" ht="12.75">
      <c r="A341" s="28">
        <v>416100</v>
      </c>
      <c r="B341" s="28">
        <v>1070</v>
      </c>
      <c r="C341" s="22" t="s">
        <v>297</v>
      </c>
      <c r="D341" s="40">
        <v>6000</v>
      </c>
      <c r="E341" s="40">
        <v>6000</v>
      </c>
      <c r="F341" s="40">
        <v>7993.3</v>
      </c>
      <c r="G341" s="40">
        <v>4000</v>
      </c>
      <c r="H341" s="40">
        <f t="shared" si="17"/>
        <v>10000</v>
      </c>
      <c r="I341" s="40">
        <f t="shared" si="16"/>
        <v>166.66666666666669</v>
      </c>
    </row>
    <row r="342" spans="1:9" ht="12.75">
      <c r="A342" s="28">
        <v>416100</v>
      </c>
      <c r="B342" s="28">
        <v>1070</v>
      </c>
      <c r="C342" s="22" t="s">
        <v>298</v>
      </c>
      <c r="D342" s="40">
        <v>18000</v>
      </c>
      <c r="E342" s="40">
        <v>18000</v>
      </c>
      <c r="F342" s="40">
        <v>15195.01</v>
      </c>
      <c r="G342" s="40"/>
      <c r="H342" s="40">
        <f t="shared" si="17"/>
        <v>18000</v>
      </c>
      <c r="I342" s="40">
        <f t="shared" si="16"/>
        <v>100</v>
      </c>
    </row>
    <row r="343" spans="1:9" ht="12.75">
      <c r="A343" s="28">
        <v>416100</v>
      </c>
      <c r="B343" s="28">
        <v>1070</v>
      </c>
      <c r="C343" s="22" t="s">
        <v>299</v>
      </c>
      <c r="D343" s="40">
        <v>8000</v>
      </c>
      <c r="E343" s="40">
        <v>8000</v>
      </c>
      <c r="F343" s="40">
        <v>15043.33</v>
      </c>
      <c r="G343" s="40">
        <v>12000</v>
      </c>
      <c r="H343" s="40">
        <f t="shared" si="17"/>
        <v>20000</v>
      </c>
      <c r="I343" s="40">
        <f t="shared" si="16"/>
        <v>250</v>
      </c>
    </row>
    <row r="344" spans="1:9" ht="12.75">
      <c r="A344" s="28">
        <v>416100</v>
      </c>
      <c r="B344" s="28">
        <v>1070</v>
      </c>
      <c r="C344" s="22" t="s">
        <v>425</v>
      </c>
      <c r="D344" s="40">
        <v>16000</v>
      </c>
      <c r="E344" s="40">
        <v>16000</v>
      </c>
      <c r="F344" s="40">
        <v>10787.88</v>
      </c>
      <c r="G344" s="40"/>
      <c r="H344" s="40">
        <f t="shared" si="17"/>
        <v>16000</v>
      </c>
      <c r="I344" s="40">
        <f t="shared" si="16"/>
        <v>100</v>
      </c>
    </row>
    <row r="345" spans="1:9" ht="12.75">
      <c r="A345" s="22"/>
      <c r="B345" s="22"/>
      <c r="C345" s="22"/>
      <c r="D345" s="40"/>
      <c r="E345" s="40"/>
      <c r="F345" s="40"/>
      <c r="G345" s="40"/>
      <c r="H345" s="40"/>
      <c r="I345" s="40"/>
    </row>
    <row r="346" spans="1:9" ht="12.75">
      <c r="A346" s="30">
        <v>4162</v>
      </c>
      <c r="B346" s="30"/>
      <c r="C346" s="35" t="s">
        <v>300</v>
      </c>
      <c r="D346" s="31">
        <f>SUM(D347)</f>
        <v>90000</v>
      </c>
      <c r="E346" s="31">
        <f>SUM(E347)</f>
        <v>90000</v>
      </c>
      <c r="F346" s="31">
        <f>SUM(F347)</f>
        <v>60427.66</v>
      </c>
      <c r="G346" s="31">
        <f>SUM(G347)</f>
        <v>-5000</v>
      </c>
      <c r="H346" s="31">
        <f>SUM(H347)</f>
        <v>85000</v>
      </c>
      <c r="I346" s="31">
        <f t="shared" si="16"/>
        <v>94.44444444444444</v>
      </c>
    </row>
    <row r="347" spans="1:9" ht="12.75">
      <c r="A347" s="28">
        <v>416200</v>
      </c>
      <c r="B347" s="28">
        <v>1070</v>
      </c>
      <c r="C347" s="22" t="s">
        <v>301</v>
      </c>
      <c r="D347" s="40">
        <v>90000</v>
      </c>
      <c r="E347" s="40">
        <v>90000</v>
      </c>
      <c r="F347" s="40">
        <v>60427.66</v>
      </c>
      <c r="G347" s="40">
        <v>-5000</v>
      </c>
      <c r="H347" s="40">
        <f>SUM(E347+G347)</f>
        <v>85000</v>
      </c>
      <c r="I347" s="40">
        <f t="shared" si="16"/>
        <v>94.44444444444444</v>
      </c>
    </row>
    <row r="348" spans="1:9" ht="12.75">
      <c r="A348" s="28"/>
      <c r="B348" s="28"/>
      <c r="C348" s="22"/>
      <c r="D348" s="40"/>
      <c r="E348" s="40"/>
      <c r="F348" s="40"/>
      <c r="G348" s="40"/>
      <c r="H348" s="40"/>
      <c r="I348" s="31"/>
    </row>
    <row r="349" spans="1:9" ht="12.75">
      <c r="A349" s="30">
        <v>4163</v>
      </c>
      <c r="B349" s="30"/>
      <c r="C349" s="35" t="s">
        <v>302</v>
      </c>
      <c r="D349" s="31">
        <f>SUM(D350:D351)</f>
        <v>235000</v>
      </c>
      <c r="E349" s="31">
        <f>SUM(E350:E351)</f>
        <v>235000</v>
      </c>
      <c r="F349" s="31">
        <f>SUM(F350:F351)</f>
        <v>148017.15</v>
      </c>
      <c r="G349" s="31">
        <f>SUM(G350:G351)</f>
        <v>-32000</v>
      </c>
      <c r="H349" s="31">
        <f>SUM(H350:H351)</f>
        <v>203000</v>
      </c>
      <c r="I349" s="31">
        <f t="shared" si="16"/>
        <v>86.38297872340426</v>
      </c>
    </row>
    <row r="350" spans="1:9" ht="12.75">
      <c r="A350" s="28">
        <v>416300</v>
      </c>
      <c r="B350" s="28">
        <v>1070</v>
      </c>
      <c r="C350" s="22" t="s">
        <v>303</v>
      </c>
      <c r="D350" s="40">
        <v>210000</v>
      </c>
      <c r="E350" s="40">
        <v>210000</v>
      </c>
      <c r="F350" s="40">
        <v>135596.59</v>
      </c>
      <c r="G350" s="40">
        <v>-23000</v>
      </c>
      <c r="H350" s="40">
        <f>SUM(E350+G350)</f>
        <v>187000</v>
      </c>
      <c r="I350" s="40">
        <f t="shared" si="16"/>
        <v>89.04761904761904</v>
      </c>
    </row>
    <row r="351" spans="1:9" ht="12.75">
      <c r="A351" s="28">
        <v>416300</v>
      </c>
      <c r="B351" s="28">
        <v>1070</v>
      </c>
      <c r="C351" s="22" t="s">
        <v>304</v>
      </c>
      <c r="D351" s="40">
        <v>25000</v>
      </c>
      <c r="E351" s="40">
        <v>25000</v>
      </c>
      <c r="F351" s="40">
        <v>12420.56</v>
      </c>
      <c r="G351" s="40">
        <v>-9000</v>
      </c>
      <c r="H351" s="40">
        <f>SUM(E351+G351)</f>
        <v>16000</v>
      </c>
      <c r="I351" s="40">
        <f t="shared" si="16"/>
        <v>64</v>
      </c>
    </row>
    <row r="352" spans="1:9" ht="12.75">
      <c r="A352" s="28"/>
      <c r="B352" s="28"/>
      <c r="C352" s="22"/>
      <c r="D352" s="40"/>
      <c r="E352" s="40"/>
      <c r="F352" s="40"/>
      <c r="G352" s="40"/>
      <c r="H352" s="40"/>
      <c r="I352" s="40"/>
    </row>
    <row r="353" spans="1:9" ht="12.75">
      <c r="A353" s="30">
        <v>51</v>
      </c>
      <c r="B353" s="30"/>
      <c r="C353" s="35" t="s">
        <v>170</v>
      </c>
      <c r="D353" s="31">
        <f>SUM(D354+D357)</f>
        <v>2500</v>
      </c>
      <c r="E353" s="31">
        <f>SUM(E354+E357)</f>
        <v>2500</v>
      </c>
      <c r="F353" s="31">
        <f>SUM(F354+F357)</f>
        <v>663</v>
      </c>
      <c r="G353" s="31">
        <f>SUM(G354+G357)</f>
        <v>-1300</v>
      </c>
      <c r="H353" s="31">
        <f>SUM(H354+H357)</f>
        <v>1200</v>
      </c>
      <c r="I353" s="31">
        <f t="shared" si="16"/>
        <v>48</v>
      </c>
    </row>
    <row r="354" spans="1:9" ht="12.75">
      <c r="A354" s="30">
        <v>511</v>
      </c>
      <c r="B354" s="30"/>
      <c r="C354" s="44" t="s">
        <v>171</v>
      </c>
      <c r="D354" s="31">
        <f>SUM(D355:D355)</f>
        <v>2000</v>
      </c>
      <c r="E354" s="31">
        <f>SUM(E355:E355)</f>
        <v>2000</v>
      </c>
      <c r="F354" s="31">
        <f>SUM(F355:F355)</f>
        <v>663</v>
      </c>
      <c r="G354" s="31">
        <f>SUM(G355:G355)</f>
        <v>-1300</v>
      </c>
      <c r="H354" s="31">
        <f>SUM(H355:H355)</f>
        <v>700</v>
      </c>
      <c r="I354" s="31">
        <f t="shared" si="16"/>
        <v>35</v>
      </c>
    </row>
    <row r="355" spans="1:9" ht="12.75">
      <c r="A355" s="28">
        <v>511300</v>
      </c>
      <c r="B355" s="28">
        <v>1090</v>
      </c>
      <c r="C355" s="22" t="s">
        <v>172</v>
      </c>
      <c r="D355" s="40">
        <v>2000</v>
      </c>
      <c r="E355" s="40">
        <v>2000</v>
      </c>
      <c r="F355" s="40">
        <v>663</v>
      </c>
      <c r="G355" s="40">
        <v>-1300</v>
      </c>
      <c r="H355" s="40">
        <f>SUM(E355+G355)</f>
        <v>700</v>
      </c>
      <c r="I355" s="40">
        <f t="shared" si="16"/>
        <v>35</v>
      </c>
    </row>
    <row r="356" spans="1:9" ht="12.75">
      <c r="A356" s="28"/>
      <c r="B356" s="28"/>
      <c r="C356" s="22"/>
      <c r="D356" s="40"/>
      <c r="E356" s="40"/>
      <c r="F356" s="40"/>
      <c r="G356" s="40"/>
      <c r="H356" s="40"/>
      <c r="I356" s="31"/>
    </row>
    <row r="357" spans="1:9" ht="12.75">
      <c r="A357" s="43">
        <v>516</v>
      </c>
      <c r="B357" s="43"/>
      <c r="C357" s="44" t="s">
        <v>173</v>
      </c>
      <c r="D357" s="31">
        <f>SUM(D358)</f>
        <v>500</v>
      </c>
      <c r="E357" s="31">
        <f>SUM(E358)</f>
        <v>500</v>
      </c>
      <c r="F357" s="31">
        <f>SUM(F358)</f>
        <v>0</v>
      </c>
      <c r="G357" s="31">
        <f>SUM(G358)</f>
        <v>0</v>
      </c>
      <c r="H357" s="31">
        <f>SUM(H358)</f>
        <v>500</v>
      </c>
      <c r="I357" s="31">
        <f t="shared" si="16"/>
        <v>100</v>
      </c>
    </row>
    <row r="358" spans="1:9" ht="12.75">
      <c r="A358" s="28">
        <v>516100</v>
      </c>
      <c r="B358" s="28">
        <v>1090</v>
      </c>
      <c r="C358" s="22" t="s">
        <v>174</v>
      </c>
      <c r="D358" s="40">
        <v>500</v>
      </c>
      <c r="E358" s="40">
        <v>500</v>
      </c>
      <c r="F358" s="40"/>
      <c r="G358" s="40"/>
      <c r="H358" s="40">
        <f>SUM(E358+G358)</f>
        <v>500</v>
      </c>
      <c r="I358" s="40">
        <f t="shared" si="16"/>
        <v>100</v>
      </c>
    </row>
    <row r="359" spans="1:9" ht="12.75">
      <c r="A359" s="22"/>
      <c r="B359" s="22"/>
      <c r="C359" s="22"/>
      <c r="D359" s="40"/>
      <c r="E359" s="40"/>
      <c r="F359" s="40"/>
      <c r="G359" s="40"/>
      <c r="H359" s="40"/>
      <c r="I359" s="31"/>
    </row>
    <row r="360" spans="1:9" ht="12.75">
      <c r="A360" s="96"/>
      <c r="B360" s="96"/>
      <c r="C360" s="61" t="s">
        <v>305</v>
      </c>
      <c r="D360" s="62">
        <f>SUM(D353+D308)</f>
        <v>1200300</v>
      </c>
      <c r="E360" s="62">
        <f>SUM(E353+E308)</f>
        <v>1200300</v>
      </c>
      <c r="F360" s="62">
        <f>SUM(F353+F308)</f>
        <v>832976.39</v>
      </c>
      <c r="G360" s="62">
        <f>SUM(G353+G308)</f>
        <v>-29340</v>
      </c>
      <c r="H360" s="62">
        <f>SUM(H353+H308)</f>
        <v>1170960</v>
      </c>
      <c r="I360" s="62">
        <f t="shared" si="16"/>
        <v>97.5556110972257</v>
      </c>
    </row>
    <row r="361" spans="1:9" ht="12.75">
      <c r="A361" s="22"/>
      <c r="B361" s="22"/>
      <c r="C361" s="54"/>
      <c r="D361" s="97"/>
      <c r="E361" s="97"/>
      <c r="F361" s="97"/>
      <c r="G361" s="97"/>
      <c r="H361" s="97"/>
      <c r="I361" s="97"/>
    </row>
    <row r="362" spans="1:9" ht="12.75">
      <c r="A362" s="22"/>
      <c r="B362" s="22"/>
      <c r="C362" s="35"/>
      <c r="D362" s="35"/>
      <c r="E362" s="31"/>
      <c r="F362" s="31"/>
      <c r="G362" s="31"/>
      <c r="H362" s="31"/>
      <c r="I362" s="31"/>
    </row>
    <row r="363" spans="1:9" ht="12.75">
      <c r="A363" s="35" t="s">
        <v>306</v>
      </c>
      <c r="B363" s="35"/>
      <c r="C363" s="35"/>
      <c r="D363" s="35"/>
      <c r="E363" s="31"/>
      <c r="F363" s="31"/>
      <c r="G363" s="31"/>
      <c r="H363" s="31"/>
      <c r="I363" s="31"/>
    </row>
    <row r="364" spans="1:9" ht="12.75">
      <c r="A364" s="35" t="s">
        <v>307</v>
      </c>
      <c r="B364" s="35"/>
      <c r="C364" s="22"/>
      <c r="D364" s="22"/>
      <c r="E364" s="40"/>
      <c r="F364" s="40"/>
      <c r="G364" s="40"/>
      <c r="H364" s="40"/>
      <c r="I364" s="31"/>
    </row>
    <row r="365" spans="1:9" ht="12.75">
      <c r="A365" s="35"/>
      <c r="B365" s="35"/>
      <c r="C365" s="22"/>
      <c r="D365" s="22"/>
      <c r="E365" s="40"/>
      <c r="F365" s="40"/>
      <c r="G365" s="40"/>
      <c r="H365" s="40"/>
      <c r="I365" s="31"/>
    </row>
    <row r="366" spans="1:9" ht="12.75">
      <c r="A366" s="30">
        <v>41</v>
      </c>
      <c r="B366" s="30"/>
      <c r="C366" s="35" t="s">
        <v>123</v>
      </c>
      <c r="D366" s="31">
        <f>SUM(D367+D374)</f>
        <v>403620</v>
      </c>
      <c r="E366" s="31">
        <f>SUM(E367+E374)</f>
        <v>403620</v>
      </c>
      <c r="F366" s="31">
        <f>SUM(F367+F374)</f>
        <v>279313.27999999997</v>
      </c>
      <c r="G366" s="31">
        <f>SUM(G367+G374)</f>
        <v>-8500</v>
      </c>
      <c r="H366" s="31">
        <f>SUM(H367+H374)</f>
        <v>395120</v>
      </c>
      <c r="I366" s="31">
        <f t="shared" si="16"/>
        <v>97.89405876814826</v>
      </c>
    </row>
    <row r="367" spans="1:9" ht="12.75">
      <c r="A367" s="30">
        <v>411</v>
      </c>
      <c r="B367" s="30"/>
      <c r="C367" s="35" t="s">
        <v>91</v>
      </c>
      <c r="D367" s="31">
        <f>SUM(D368+D371)</f>
        <v>338000</v>
      </c>
      <c r="E367" s="31">
        <f>SUM(E368+E371)</f>
        <v>338000</v>
      </c>
      <c r="F367" s="31">
        <f>SUM(F368+F371)</f>
        <v>228205.83</v>
      </c>
      <c r="G367" s="31">
        <f>SUM(G368+G371)</f>
        <v>-13000</v>
      </c>
      <c r="H367" s="31">
        <f>SUM(H368+H371)</f>
        <v>325000</v>
      </c>
      <c r="I367" s="31">
        <f t="shared" si="16"/>
        <v>96.15384615384616</v>
      </c>
    </row>
    <row r="368" spans="1:9" ht="12.75">
      <c r="A368" s="43">
        <v>4111</v>
      </c>
      <c r="B368" s="43"/>
      <c r="C368" s="35" t="s">
        <v>178</v>
      </c>
      <c r="D368" s="31">
        <f>SUM(D369:D369)</f>
        <v>265000</v>
      </c>
      <c r="E368" s="31">
        <f>SUM(E369:E369)</f>
        <v>265000</v>
      </c>
      <c r="F368" s="31">
        <f>SUM(F369:F369)</f>
        <v>173900.09</v>
      </c>
      <c r="G368" s="31">
        <f>SUM(G369:G369)</f>
        <v>-10000</v>
      </c>
      <c r="H368" s="31">
        <f>SUM(H369:H369)</f>
        <v>255000</v>
      </c>
      <c r="I368" s="31">
        <f t="shared" si="16"/>
        <v>96.22641509433963</v>
      </c>
    </row>
    <row r="369" spans="1:9" ht="12.75">
      <c r="A369" s="28">
        <v>411100</v>
      </c>
      <c r="B369" s="45" t="s">
        <v>308</v>
      </c>
      <c r="C369" s="22" t="s">
        <v>178</v>
      </c>
      <c r="D369" s="40">
        <v>265000</v>
      </c>
      <c r="E369" s="40">
        <v>265000</v>
      </c>
      <c r="F369" s="40">
        <v>173900.09</v>
      </c>
      <c r="G369" s="40">
        <v>-10000</v>
      </c>
      <c r="H369" s="40">
        <f>SUM(E369+G369)</f>
        <v>255000</v>
      </c>
      <c r="I369" s="40">
        <f t="shared" si="16"/>
        <v>96.22641509433963</v>
      </c>
    </row>
    <row r="370" spans="1:9" ht="12.75">
      <c r="A370" s="28"/>
      <c r="B370" s="28"/>
      <c r="C370" s="22"/>
      <c r="D370" s="40"/>
      <c r="E370" s="40"/>
      <c r="F370" s="40"/>
      <c r="G370" s="40"/>
      <c r="H370" s="40"/>
      <c r="I370" s="40"/>
    </row>
    <row r="371" spans="1:9" ht="12.75">
      <c r="A371" s="30">
        <v>4112</v>
      </c>
      <c r="B371" s="30"/>
      <c r="C371" s="35" t="s">
        <v>180</v>
      </c>
      <c r="D371" s="31">
        <f>SUM(D372:D372)</f>
        <v>73000</v>
      </c>
      <c r="E371" s="31">
        <f>SUM(E372:E372)</f>
        <v>73000</v>
      </c>
      <c r="F371" s="31">
        <f>SUM(F372:F372)</f>
        <v>54305.74</v>
      </c>
      <c r="G371" s="31">
        <f>SUM(G372:G372)</f>
        <v>-3000</v>
      </c>
      <c r="H371" s="31">
        <f>SUM(H372:H372)</f>
        <v>70000</v>
      </c>
      <c r="I371" s="31">
        <f t="shared" si="16"/>
        <v>95.8904109589041</v>
      </c>
    </row>
    <row r="372" spans="1:9" ht="12.75">
      <c r="A372" s="28">
        <v>411200</v>
      </c>
      <c r="B372" s="45" t="s">
        <v>308</v>
      </c>
      <c r="C372" s="22" t="s">
        <v>180</v>
      </c>
      <c r="D372" s="40">
        <v>73000</v>
      </c>
      <c r="E372" s="40">
        <v>73000</v>
      </c>
      <c r="F372" s="40">
        <v>54305.74</v>
      </c>
      <c r="G372" s="40">
        <v>-3000</v>
      </c>
      <c r="H372" s="40">
        <f>SUM(E372+G372)</f>
        <v>70000</v>
      </c>
      <c r="I372" s="40">
        <f t="shared" si="16"/>
        <v>95.8904109589041</v>
      </c>
    </row>
    <row r="373" spans="1:9" ht="12.75">
      <c r="A373" s="22"/>
      <c r="B373" s="22"/>
      <c r="C373" s="22"/>
      <c r="D373" s="40"/>
      <c r="E373" s="40"/>
      <c r="F373" s="40"/>
      <c r="G373" s="40"/>
      <c r="H373" s="40"/>
      <c r="I373" s="31"/>
    </row>
    <row r="374" spans="1:9" ht="12.75">
      <c r="A374" s="30">
        <v>412</v>
      </c>
      <c r="B374" s="30"/>
      <c r="C374" s="44" t="s">
        <v>92</v>
      </c>
      <c r="D374" s="31">
        <f>SUM(D375:D391)</f>
        <v>65620</v>
      </c>
      <c r="E374" s="31">
        <f>SUM(E375:E391)</f>
        <v>65620</v>
      </c>
      <c r="F374" s="31">
        <f>SUM(F375:F391)</f>
        <v>51107.450000000004</v>
      </c>
      <c r="G374" s="31">
        <f>SUM(G375:G391)</f>
        <v>4500</v>
      </c>
      <c r="H374" s="31">
        <f>SUM(H375:H391)</f>
        <v>70120</v>
      </c>
      <c r="I374" s="31">
        <f t="shared" si="16"/>
        <v>106.85766534593111</v>
      </c>
    </row>
    <row r="375" spans="1:9" ht="12.75">
      <c r="A375" s="28">
        <v>412200</v>
      </c>
      <c r="B375" s="45" t="s">
        <v>308</v>
      </c>
      <c r="C375" s="22" t="s">
        <v>309</v>
      </c>
      <c r="D375" s="40">
        <v>11000</v>
      </c>
      <c r="E375" s="40">
        <v>11000</v>
      </c>
      <c r="F375" s="40">
        <v>3233.07</v>
      </c>
      <c r="G375" s="40">
        <v>-1000</v>
      </c>
      <c r="H375" s="40">
        <f aca="true" t="shared" si="18" ref="H375:H391">SUM(E375+G375)</f>
        <v>10000</v>
      </c>
      <c r="I375" s="40">
        <f t="shared" si="16"/>
        <v>90.9090909090909</v>
      </c>
    </row>
    <row r="376" spans="1:9" ht="12.75">
      <c r="A376" s="28">
        <v>412200</v>
      </c>
      <c r="B376" s="45" t="s">
        <v>308</v>
      </c>
      <c r="C376" s="22" t="s">
        <v>286</v>
      </c>
      <c r="D376" s="40">
        <v>3000</v>
      </c>
      <c r="E376" s="40">
        <v>3000</v>
      </c>
      <c r="F376" s="40">
        <v>1429.66</v>
      </c>
      <c r="G376" s="40">
        <v>-1000</v>
      </c>
      <c r="H376" s="40">
        <f t="shared" si="18"/>
        <v>2000</v>
      </c>
      <c r="I376" s="40">
        <f t="shared" si="16"/>
        <v>66.66666666666666</v>
      </c>
    </row>
    <row r="377" spans="1:9" ht="12.75">
      <c r="A377" s="28">
        <v>412200</v>
      </c>
      <c r="B377" s="45" t="s">
        <v>308</v>
      </c>
      <c r="C377" s="22" t="s">
        <v>287</v>
      </c>
      <c r="D377" s="40">
        <v>1500</v>
      </c>
      <c r="E377" s="40">
        <v>1500</v>
      </c>
      <c r="F377" s="40">
        <v>1326.34</v>
      </c>
      <c r="G377" s="40">
        <v>500</v>
      </c>
      <c r="H377" s="40">
        <f t="shared" si="18"/>
        <v>2000</v>
      </c>
      <c r="I377" s="40">
        <f t="shared" si="16"/>
        <v>133.33333333333331</v>
      </c>
    </row>
    <row r="378" spans="1:9" ht="12.75">
      <c r="A378" s="28">
        <v>412300</v>
      </c>
      <c r="B378" s="45" t="s">
        <v>308</v>
      </c>
      <c r="C378" s="22" t="s">
        <v>310</v>
      </c>
      <c r="D378" s="40">
        <v>2100</v>
      </c>
      <c r="E378" s="40">
        <v>2100</v>
      </c>
      <c r="F378" s="40">
        <v>398</v>
      </c>
      <c r="G378" s="40">
        <v>400</v>
      </c>
      <c r="H378" s="40">
        <f t="shared" si="18"/>
        <v>2500</v>
      </c>
      <c r="I378" s="40">
        <f t="shared" si="16"/>
        <v>119.04761904761905</v>
      </c>
    </row>
    <row r="379" spans="1:9" ht="12.75">
      <c r="A379" s="28">
        <v>412400</v>
      </c>
      <c r="B379" s="45" t="s">
        <v>308</v>
      </c>
      <c r="C379" s="22" t="s">
        <v>289</v>
      </c>
      <c r="D379" s="40">
        <v>35000</v>
      </c>
      <c r="E379" s="40">
        <v>35000</v>
      </c>
      <c r="F379" s="40">
        <v>33891.47</v>
      </c>
      <c r="G379" s="40">
        <v>2000</v>
      </c>
      <c r="H379" s="40">
        <f t="shared" si="18"/>
        <v>37000</v>
      </c>
      <c r="I379" s="40">
        <f t="shared" si="16"/>
        <v>105.71428571428572</v>
      </c>
    </row>
    <row r="380" spans="1:9" ht="12.75">
      <c r="A380" s="28">
        <v>412500</v>
      </c>
      <c r="B380" s="45" t="s">
        <v>308</v>
      </c>
      <c r="C380" s="22" t="s">
        <v>311</v>
      </c>
      <c r="D380" s="40">
        <v>2500</v>
      </c>
      <c r="E380" s="40">
        <v>2500</v>
      </c>
      <c r="F380" s="40">
        <v>1518.78</v>
      </c>
      <c r="G380" s="40">
        <v>-500</v>
      </c>
      <c r="H380" s="40">
        <f t="shared" si="18"/>
        <v>2000</v>
      </c>
      <c r="I380" s="40">
        <f t="shared" si="16"/>
        <v>80</v>
      </c>
    </row>
    <row r="381" spans="1:9" ht="12.75">
      <c r="A381" s="28">
        <v>412600</v>
      </c>
      <c r="B381" s="45" t="s">
        <v>308</v>
      </c>
      <c r="C381" s="22" t="s">
        <v>126</v>
      </c>
      <c r="D381" s="40">
        <v>500</v>
      </c>
      <c r="E381" s="40">
        <v>500</v>
      </c>
      <c r="F381" s="40">
        <v>86.5</v>
      </c>
      <c r="G381" s="40"/>
      <c r="H381" s="40">
        <f t="shared" si="18"/>
        <v>500</v>
      </c>
      <c r="I381" s="40">
        <f t="shared" si="16"/>
        <v>100</v>
      </c>
    </row>
    <row r="382" spans="1:9" ht="12.75">
      <c r="A382" s="28">
        <v>412600</v>
      </c>
      <c r="B382" s="45" t="s">
        <v>308</v>
      </c>
      <c r="C382" s="22" t="s">
        <v>142</v>
      </c>
      <c r="D382" s="40">
        <v>500</v>
      </c>
      <c r="E382" s="40">
        <v>500</v>
      </c>
      <c r="F382" s="40">
        <v>320</v>
      </c>
      <c r="G382" s="40">
        <v>1000</v>
      </c>
      <c r="H382" s="40">
        <f t="shared" si="18"/>
        <v>1500</v>
      </c>
      <c r="I382" s="40">
        <f aca="true" t="shared" si="19" ref="I382:I445">SUM(H382/E382*100)</f>
        <v>300</v>
      </c>
    </row>
    <row r="383" spans="1:9" ht="12.75">
      <c r="A383" s="28">
        <v>412700</v>
      </c>
      <c r="B383" s="45" t="s">
        <v>308</v>
      </c>
      <c r="C383" s="22" t="s">
        <v>291</v>
      </c>
      <c r="D383" s="40">
        <v>720</v>
      </c>
      <c r="E383" s="40">
        <v>720</v>
      </c>
      <c r="F383" s="40">
        <v>431.77</v>
      </c>
      <c r="G383" s="40"/>
      <c r="H383" s="40">
        <f t="shared" si="18"/>
        <v>720</v>
      </c>
      <c r="I383" s="40">
        <f t="shared" si="19"/>
        <v>100</v>
      </c>
    </row>
    <row r="384" spans="1:9" ht="12.75">
      <c r="A384" s="28">
        <v>412700</v>
      </c>
      <c r="B384" s="45" t="s">
        <v>308</v>
      </c>
      <c r="C384" s="22" t="s">
        <v>190</v>
      </c>
      <c r="D384" s="40">
        <v>1000</v>
      </c>
      <c r="E384" s="40">
        <v>1000</v>
      </c>
      <c r="F384" s="40">
        <v>526.5</v>
      </c>
      <c r="G384" s="40"/>
      <c r="H384" s="40">
        <f t="shared" si="18"/>
        <v>1000</v>
      </c>
      <c r="I384" s="40">
        <f t="shared" si="19"/>
        <v>100</v>
      </c>
    </row>
    <row r="385" spans="1:9" ht="12.75">
      <c r="A385" s="28">
        <v>412700</v>
      </c>
      <c r="B385" s="45" t="s">
        <v>308</v>
      </c>
      <c r="C385" s="22" t="s">
        <v>312</v>
      </c>
      <c r="D385" s="40">
        <v>400</v>
      </c>
      <c r="E385" s="40">
        <v>400</v>
      </c>
      <c r="F385" s="40">
        <v>82.01</v>
      </c>
      <c r="G385" s="40"/>
      <c r="H385" s="40">
        <f t="shared" si="18"/>
        <v>400</v>
      </c>
      <c r="I385" s="40">
        <f t="shared" si="19"/>
        <v>100</v>
      </c>
    </row>
    <row r="386" spans="1:9" ht="12.75">
      <c r="A386" s="28">
        <v>412900</v>
      </c>
      <c r="B386" s="45" t="s">
        <v>308</v>
      </c>
      <c r="C386" s="22" t="s">
        <v>313</v>
      </c>
      <c r="D386" s="40">
        <v>200</v>
      </c>
      <c r="E386" s="40">
        <v>200</v>
      </c>
      <c r="F386" s="40">
        <v>199.23</v>
      </c>
      <c r="G386" s="40"/>
      <c r="H386" s="40">
        <f t="shared" si="18"/>
        <v>200</v>
      </c>
      <c r="I386" s="40">
        <f t="shared" si="19"/>
        <v>100</v>
      </c>
    </row>
    <row r="387" spans="1:9" ht="12.75">
      <c r="A387" s="28">
        <v>412900</v>
      </c>
      <c r="B387" s="45" t="s">
        <v>308</v>
      </c>
      <c r="C387" s="22" t="s">
        <v>292</v>
      </c>
      <c r="D387" s="40">
        <v>2400</v>
      </c>
      <c r="E387" s="40">
        <v>2400</v>
      </c>
      <c r="F387" s="40">
        <v>1591.92</v>
      </c>
      <c r="G387" s="40"/>
      <c r="H387" s="40">
        <f t="shared" si="18"/>
        <v>2400</v>
      </c>
      <c r="I387" s="40">
        <f t="shared" si="19"/>
        <v>100</v>
      </c>
    </row>
    <row r="388" spans="1:9" ht="12.75">
      <c r="A388" s="28">
        <v>412900</v>
      </c>
      <c r="B388" s="45" t="s">
        <v>308</v>
      </c>
      <c r="C388" s="22" t="s">
        <v>457</v>
      </c>
      <c r="D388" s="40">
        <v>2200</v>
      </c>
      <c r="E388" s="40">
        <v>2200</v>
      </c>
      <c r="F388" s="40">
        <v>3210</v>
      </c>
      <c r="G388" s="40">
        <v>1200</v>
      </c>
      <c r="H388" s="40">
        <f t="shared" si="18"/>
        <v>3400</v>
      </c>
      <c r="I388" s="40">
        <f t="shared" si="19"/>
        <v>154.54545454545453</v>
      </c>
    </row>
    <row r="389" spans="1:9" ht="12.75">
      <c r="A389" s="28">
        <v>412900</v>
      </c>
      <c r="B389" s="45" t="s">
        <v>308</v>
      </c>
      <c r="C389" s="22" t="s">
        <v>128</v>
      </c>
      <c r="D389" s="40">
        <v>500</v>
      </c>
      <c r="E389" s="40">
        <v>500</v>
      </c>
      <c r="F389" s="40">
        <v>116.01</v>
      </c>
      <c r="G389" s="40">
        <v>-200</v>
      </c>
      <c r="H389" s="40">
        <f t="shared" si="18"/>
        <v>300</v>
      </c>
      <c r="I389" s="40">
        <f t="shared" si="19"/>
        <v>60</v>
      </c>
    </row>
    <row r="390" spans="1:9" ht="12.75">
      <c r="A390" s="28">
        <v>412900</v>
      </c>
      <c r="B390" s="45" t="s">
        <v>308</v>
      </c>
      <c r="C390" s="22" t="s">
        <v>194</v>
      </c>
      <c r="D390" s="40"/>
      <c r="E390" s="40"/>
      <c r="F390" s="40">
        <v>150</v>
      </c>
      <c r="G390" s="40">
        <v>200</v>
      </c>
      <c r="H390" s="40">
        <f t="shared" si="18"/>
        <v>200</v>
      </c>
      <c r="I390" s="40">
        <v>0</v>
      </c>
    </row>
    <row r="391" spans="1:9" ht="12.75">
      <c r="A391" s="28">
        <v>412900</v>
      </c>
      <c r="B391" s="45" t="s">
        <v>308</v>
      </c>
      <c r="C391" s="22" t="s">
        <v>458</v>
      </c>
      <c r="D391" s="40">
        <v>2100</v>
      </c>
      <c r="E391" s="40">
        <v>2100</v>
      </c>
      <c r="F391" s="40">
        <v>2596.19</v>
      </c>
      <c r="G391" s="40">
        <v>1900</v>
      </c>
      <c r="H391" s="40">
        <f t="shared" si="18"/>
        <v>4000</v>
      </c>
      <c r="I391" s="40">
        <f t="shared" si="19"/>
        <v>190.47619047619045</v>
      </c>
    </row>
    <row r="392" spans="1:9" ht="12.75">
      <c r="A392" s="28"/>
      <c r="B392" s="45"/>
      <c r="C392" s="22"/>
      <c r="D392" s="40"/>
      <c r="E392" s="40"/>
      <c r="F392" s="40"/>
      <c r="G392" s="40"/>
      <c r="H392" s="40"/>
      <c r="I392" s="40"/>
    </row>
    <row r="393" spans="1:9" ht="12.75">
      <c r="A393" s="28"/>
      <c r="B393" s="45"/>
      <c r="C393" s="22"/>
      <c r="D393" s="40"/>
      <c r="E393" s="40"/>
      <c r="F393" s="40"/>
      <c r="G393" s="40"/>
      <c r="H393" s="40"/>
      <c r="I393" s="40"/>
    </row>
    <row r="394" spans="1:9" ht="12.75">
      <c r="A394" s="28"/>
      <c r="B394" s="28"/>
      <c r="C394" s="22"/>
      <c r="D394" s="40"/>
      <c r="E394" s="40"/>
      <c r="F394" s="40"/>
      <c r="G394" s="40"/>
      <c r="H394" s="40"/>
      <c r="I394" s="31"/>
    </row>
    <row r="395" spans="1:9" ht="12.75">
      <c r="A395" s="30">
        <v>51</v>
      </c>
      <c r="B395" s="30"/>
      <c r="C395" s="35" t="s">
        <v>170</v>
      </c>
      <c r="D395" s="31">
        <f aca="true" t="shared" si="20" ref="D395:H396">SUM(D396)</f>
        <v>15000</v>
      </c>
      <c r="E395" s="31">
        <f t="shared" si="20"/>
        <v>15000</v>
      </c>
      <c r="F395" s="31">
        <f t="shared" si="20"/>
        <v>0</v>
      </c>
      <c r="G395" s="31">
        <f t="shared" si="20"/>
        <v>-11000</v>
      </c>
      <c r="H395" s="31">
        <f t="shared" si="20"/>
        <v>4000</v>
      </c>
      <c r="I395" s="31">
        <f t="shared" si="19"/>
        <v>26.666666666666668</v>
      </c>
    </row>
    <row r="396" spans="1:9" ht="12.75">
      <c r="A396" s="30">
        <v>511</v>
      </c>
      <c r="B396" s="30"/>
      <c r="C396" s="44" t="s">
        <v>171</v>
      </c>
      <c r="D396" s="31">
        <f t="shared" si="20"/>
        <v>15000</v>
      </c>
      <c r="E396" s="31">
        <f t="shared" si="20"/>
        <v>15000</v>
      </c>
      <c r="F396" s="31">
        <f t="shared" si="20"/>
        <v>0</v>
      </c>
      <c r="G396" s="31">
        <f t="shared" si="20"/>
        <v>-11000</v>
      </c>
      <c r="H396" s="31">
        <f t="shared" si="20"/>
        <v>4000</v>
      </c>
      <c r="I396" s="31">
        <f t="shared" si="19"/>
        <v>26.666666666666668</v>
      </c>
    </row>
    <row r="397" spans="1:9" ht="12.75">
      <c r="A397" s="28">
        <v>511300</v>
      </c>
      <c r="B397" s="45" t="s">
        <v>308</v>
      </c>
      <c r="C397" s="22" t="s">
        <v>314</v>
      </c>
      <c r="D397" s="40">
        <v>15000</v>
      </c>
      <c r="E397" s="40">
        <v>15000</v>
      </c>
      <c r="F397" s="40"/>
      <c r="G397" s="40">
        <v>-11000</v>
      </c>
      <c r="H397" s="40">
        <f>SUM(E397+G397)</f>
        <v>4000</v>
      </c>
      <c r="I397" s="40">
        <f t="shared" si="19"/>
        <v>26.666666666666668</v>
      </c>
    </row>
    <row r="398" spans="1:9" ht="12.75">
      <c r="A398" s="61"/>
      <c r="B398" s="61"/>
      <c r="C398" s="61" t="s">
        <v>315</v>
      </c>
      <c r="D398" s="62">
        <f>SUM(D395+D366)</f>
        <v>418620</v>
      </c>
      <c r="E398" s="62">
        <f>SUM(E395+E366)</f>
        <v>418620</v>
      </c>
      <c r="F398" s="62">
        <f>SUM(F395+F366)</f>
        <v>279313.27999999997</v>
      </c>
      <c r="G398" s="62">
        <f>SUM(G395+G366)</f>
        <v>-19500</v>
      </c>
      <c r="H398" s="62">
        <f>SUM(H395+H366)</f>
        <v>399120</v>
      </c>
      <c r="I398" s="62">
        <f t="shared" si="19"/>
        <v>95.34183746595957</v>
      </c>
    </row>
    <row r="399" spans="1:9" ht="12.75">
      <c r="A399" s="35"/>
      <c r="B399" s="35"/>
      <c r="C399" s="35"/>
      <c r="D399" s="35"/>
      <c r="E399" s="31"/>
      <c r="F399" s="31"/>
      <c r="G399" s="31"/>
      <c r="H399" s="31"/>
      <c r="I399" s="31"/>
    </row>
    <row r="400" spans="1:9" ht="12.75">
      <c r="A400" s="35" t="s">
        <v>316</v>
      </c>
      <c r="B400" s="35"/>
      <c r="C400" s="35"/>
      <c r="D400" s="35"/>
      <c r="E400" s="31"/>
      <c r="F400" s="31"/>
      <c r="G400" s="31"/>
      <c r="H400" s="31"/>
      <c r="I400" s="31"/>
    </row>
    <row r="401" spans="1:9" ht="12.75">
      <c r="A401" s="35" t="s">
        <v>317</v>
      </c>
      <c r="B401" s="35"/>
      <c r="C401" s="22"/>
      <c r="D401" s="22"/>
      <c r="E401" s="31"/>
      <c r="F401" s="31"/>
      <c r="G401" s="31"/>
      <c r="H401" s="31"/>
      <c r="I401" s="31"/>
    </row>
    <row r="402" spans="1:9" ht="12.75">
      <c r="A402" s="22"/>
      <c r="B402" s="22"/>
      <c r="C402" s="22"/>
      <c r="D402" s="22"/>
      <c r="E402" s="40"/>
      <c r="F402" s="40"/>
      <c r="G402" s="40"/>
      <c r="H402" s="40"/>
      <c r="I402" s="31"/>
    </row>
    <row r="403" spans="1:9" ht="12.75">
      <c r="A403" s="30">
        <v>41</v>
      </c>
      <c r="B403" s="30"/>
      <c r="C403" s="35" t="s">
        <v>123</v>
      </c>
      <c r="D403" s="31">
        <f>SUM(D404+D408)</f>
        <v>124100</v>
      </c>
      <c r="E403" s="31">
        <f>SUM(E404+E408)</f>
        <v>124100</v>
      </c>
      <c r="F403" s="31">
        <f>SUM(F404+F408)</f>
        <v>75414.97</v>
      </c>
      <c r="G403" s="31">
        <f>SUM(G404+G408)</f>
        <v>16210</v>
      </c>
      <c r="H403" s="31">
        <f>SUM(H404+H408)</f>
        <v>140310</v>
      </c>
      <c r="I403" s="31">
        <f t="shared" si="19"/>
        <v>113.06204673650282</v>
      </c>
    </row>
    <row r="404" spans="1:9" ht="12.75">
      <c r="A404" s="30">
        <v>411</v>
      </c>
      <c r="B404" s="30"/>
      <c r="C404" s="35" t="s">
        <v>91</v>
      </c>
      <c r="D404" s="31">
        <f aca="true" t="shared" si="21" ref="D404:H405">SUM(D405)</f>
        <v>21000</v>
      </c>
      <c r="E404" s="31">
        <f t="shared" si="21"/>
        <v>21000</v>
      </c>
      <c r="F404" s="31">
        <f t="shared" si="21"/>
        <v>13511.9</v>
      </c>
      <c r="G404" s="31">
        <f t="shared" si="21"/>
        <v>-1000</v>
      </c>
      <c r="H404" s="31">
        <f t="shared" si="21"/>
        <v>20000</v>
      </c>
      <c r="I404" s="31">
        <f t="shared" si="19"/>
        <v>95.23809523809523</v>
      </c>
    </row>
    <row r="405" spans="1:9" ht="12.75">
      <c r="A405" s="30">
        <v>4112</v>
      </c>
      <c r="B405" s="30"/>
      <c r="C405" s="35" t="s">
        <v>180</v>
      </c>
      <c r="D405" s="31">
        <f t="shared" si="21"/>
        <v>21000</v>
      </c>
      <c r="E405" s="31">
        <f t="shared" si="21"/>
        <v>21000</v>
      </c>
      <c r="F405" s="31">
        <f t="shared" si="21"/>
        <v>13511.9</v>
      </c>
      <c r="G405" s="31">
        <f t="shared" si="21"/>
        <v>-1000</v>
      </c>
      <c r="H405" s="31">
        <f t="shared" si="21"/>
        <v>20000</v>
      </c>
      <c r="I405" s="31">
        <f t="shared" si="19"/>
        <v>95.23809523809523</v>
      </c>
    </row>
    <row r="406" spans="1:9" ht="12.75">
      <c r="A406" s="28">
        <v>411200</v>
      </c>
      <c r="B406" s="45" t="s">
        <v>318</v>
      </c>
      <c r="C406" s="22" t="s">
        <v>180</v>
      </c>
      <c r="D406" s="40">
        <v>21000</v>
      </c>
      <c r="E406" s="40">
        <v>21000</v>
      </c>
      <c r="F406" s="40">
        <v>13511.9</v>
      </c>
      <c r="G406" s="40">
        <v>-1000</v>
      </c>
      <c r="H406" s="40">
        <f>SUM(E406+G406)</f>
        <v>20000</v>
      </c>
      <c r="I406" s="40">
        <f t="shared" si="19"/>
        <v>95.23809523809523</v>
      </c>
    </row>
    <row r="407" spans="1:9" ht="12.75">
      <c r="A407" s="28"/>
      <c r="B407" s="45"/>
      <c r="C407" s="22"/>
      <c r="D407" s="40"/>
      <c r="E407" s="40"/>
      <c r="F407" s="40"/>
      <c r="G407" s="40"/>
      <c r="H407" s="40"/>
      <c r="I407" s="31"/>
    </row>
    <row r="408" spans="1:9" ht="12.75">
      <c r="A408" s="43">
        <v>412</v>
      </c>
      <c r="B408" s="43"/>
      <c r="C408" s="44" t="s">
        <v>92</v>
      </c>
      <c r="D408" s="31">
        <f>SUM(D409:D424)</f>
        <v>103100</v>
      </c>
      <c r="E408" s="31">
        <f>SUM(E409:E424)</f>
        <v>103100</v>
      </c>
      <c r="F408" s="31">
        <f>SUM(F409:F424)</f>
        <v>61903.07000000001</v>
      </c>
      <c r="G408" s="31">
        <f>SUM(G409:G424)</f>
        <v>17210</v>
      </c>
      <c r="H408" s="31">
        <f>SUM(H409:H424)</f>
        <v>120310</v>
      </c>
      <c r="I408" s="31">
        <f t="shared" si="19"/>
        <v>116.6925315227934</v>
      </c>
    </row>
    <row r="409" spans="1:9" ht="12.75">
      <c r="A409" s="28">
        <v>412200</v>
      </c>
      <c r="B409" s="45" t="s">
        <v>318</v>
      </c>
      <c r="C409" s="22" t="s">
        <v>309</v>
      </c>
      <c r="D409" s="40">
        <v>38000</v>
      </c>
      <c r="E409" s="40">
        <v>38000</v>
      </c>
      <c r="F409" s="40">
        <v>23414.9</v>
      </c>
      <c r="G409" s="40"/>
      <c r="H409" s="40">
        <f aca="true" t="shared" si="22" ref="H409:H424">SUM(E409+G409)</f>
        <v>38000</v>
      </c>
      <c r="I409" s="40">
        <f t="shared" si="19"/>
        <v>100</v>
      </c>
    </row>
    <row r="410" spans="1:9" ht="12.75">
      <c r="A410" s="28">
        <v>412200</v>
      </c>
      <c r="B410" s="45" t="s">
        <v>318</v>
      </c>
      <c r="C410" s="22" t="s">
        <v>286</v>
      </c>
      <c r="D410" s="40">
        <v>16000</v>
      </c>
      <c r="E410" s="40">
        <v>16000</v>
      </c>
      <c r="F410" s="40">
        <v>8837.91</v>
      </c>
      <c r="G410" s="40">
        <v>-500</v>
      </c>
      <c r="H410" s="40">
        <f t="shared" si="22"/>
        <v>15500</v>
      </c>
      <c r="I410" s="40">
        <f t="shared" si="19"/>
        <v>96.875</v>
      </c>
    </row>
    <row r="411" spans="1:9" ht="12.75">
      <c r="A411" s="28">
        <v>412200</v>
      </c>
      <c r="B411" s="45" t="s">
        <v>318</v>
      </c>
      <c r="C411" s="22" t="s">
        <v>287</v>
      </c>
      <c r="D411" s="40">
        <v>6000</v>
      </c>
      <c r="E411" s="40">
        <v>6000</v>
      </c>
      <c r="F411" s="40">
        <v>3755.93</v>
      </c>
      <c r="G411" s="40"/>
      <c r="H411" s="40">
        <f t="shared" si="22"/>
        <v>6000</v>
      </c>
      <c r="I411" s="40">
        <f t="shared" si="19"/>
        <v>100</v>
      </c>
    </row>
    <row r="412" spans="1:9" ht="12.75">
      <c r="A412" s="28">
        <v>412300</v>
      </c>
      <c r="B412" s="45" t="s">
        <v>318</v>
      </c>
      <c r="C412" s="22" t="s">
        <v>310</v>
      </c>
      <c r="D412" s="40">
        <v>6000</v>
      </c>
      <c r="E412" s="40">
        <v>6000</v>
      </c>
      <c r="F412" s="40">
        <v>3734.16</v>
      </c>
      <c r="G412" s="40">
        <v>-500</v>
      </c>
      <c r="H412" s="40">
        <f t="shared" si="22"/>
        <v>5500</v>
      </c>
      <c r="I412" s="40">
        <f t="shared" si="19"/>
        <v>91.66666666666666</v>
      </c>
    </row>
    <row r="413" spans="1:9" ht="12.75">
      <c r="A413" s="28">
        <v>412400</v>
      </c>
      <c r="B413" s="45" t="s">
        <v>318</v>
      </c>
      <c r="C413" s="22" t="s">
        <v>289</v>
      </c>
      <c r="D413" s="40">
        <v>6000</v>
      </c>
      <c r="E413" s="40">
        <v>6000</v>
      </c>
      <c r="F413" s="40">
        <v>2643.05</v>
      </c>
      <c r="G413" s="40">
        <v>-1000</v>
      </c>
      <c r="H413" s="40">
        <f t="shared" si="22"/>
        <v>5000</v>
      </c>
      <c r="I413" s="40">
        <f t="shared" si="19"/>
        <v>83.33333333333334</v>
      </c>
    </row>
    <row r="414" spans="1:9" ht="12.75">
      <c r="A414" s="28">
        <v>412500</v>
      </c>
      <c r="B414" s="45" t="s">
        <v>318</v>
      </c>
      <c r="C414" s="22" t="s">
        <v>311</v>
      </c>
      <c r="D414" s="40">
        <v>4500</v>
      </c>
      <c r="E414" s="40">
        <v>4500</v>
      </c>
      <c r="F414" s="40">
        <v>2793.9</v>
      </c>
      <c r="G414" s="40">
        <v>-1000</v>
      </c>
      <c r="H414" s="40">
        <f t="shared" si="22"/>
        <v>3500</v>
      </c>
      <c r="I414" s="40">
        <f t="shared" si="19"/>
        <v>77.77777777777779</v>
      </c>
    </row>
    <row r="415" spans="1:9" ht="12.75">
      <c r="A415" s="28">
        <v>412600</v>
      </c>
      <c r="B415" s="45" t="s">
        <v>318</v>
      </c>
      <c r="C415" s="22" t="s">
        <v>126</v>
      </c>
      <c r="D415" s="40">
        <v>1500</v>
      </c>
      <c r="E415" s="40">
        <v>1500</v>
      </c>
      <c r="F415" s="40">
        <v>1288.64</v>
      </c>
      <c r="G415" s="40"/>
      <c r="H415" s="40">
        <f t="shared" si="22"/>
        <v>1500</v>
      </c>
      <c r="I415" s="40">
        <f t="shared" si="19"/>
        <v>100</v>
      </c>
    </row>
    <row r="416" spans="1:9" ht="12.75">
      <c r="A416" s="28">
        <v>412600</v>
      </c>
      <c r="B416" s="45" t="s">
        <v>318</v>
      </c>
      <c r="C416" s="22" t="s">
        <v>142</v>
      </c>
      <c r="D416" s="40">
        <v>500</v>
      </c>
      <c r="E416" s="40">
        <v>500</v>
      </c>
      <c r="F416" s="40"/>
      <c r="G416" s="40"/>
      <c r="H416" s="40">
        <f t="shared" si="22"/>
        <v>500</v>
      </c>
      <c r="I416" s="40">
        <f t="shared" si="19"/>
        <v>100</v>
      </c>
    </row>
    <row r="417" spans="1:9" ht="12.75">
      <c r="A417" s="28">
        <v>412700</v>
      </c>
      <c r="B417" s="45" t="s">
        <v>318</v>
      </c>
      <c r="C417" s="22" t="s">
        <v>319</v>
      </c>
      <c r="D417" s="40">
        <v>7000</v>
      </c>
      <c r="E417" s="40">
        <v>7000</v>
      </c>
      <c r="F417" s="40">
        <v>1901.97</v>
      </c>
      <c r="G417" s="40"/>
      <c r="H417" s="40">
        <f t="shared" si="22"/>
        <v>7000</v>
      </c>
      <c r="I417" s="40">
        <f t="shared" si="19"/>
        <v>100</v>
      </c>
    </row>
    <row r="418" spans="1:9" ht="12.75">
      <c r="A418" s="28">
        <v>412700</v>
      </c>
      <c r="B418" s="45" t="s">
        <v>318</v>
      </c>
      <c r="C418" s="22" t="s">
        <v>426</v>
      </c>
      <c r="D418" s="40">
        <v>500</v>
      </c>
      <c r="E418" s="40">
        <v>500</v>
      </c>
      <c r="F418" s="40">
        <v>420</v>
      </c>
      <c r="G418" s="40"/>
      <c r="H418" s="40">
        <f t="shared" si="22"/>
        <v>500</v>
      </c>
      <c r="I418" s="40">
        <f t="shared" si="19"/>
        <v>100</v>
      </c>
    </row>
    <row r="419" spans="1:9" ht="12.75">
      <c r="A419" s="28">
        <v>412700</v>
      </c>
      <c r="B419" s="45" t="s">
        <v>318</v>
      </c>
      <c r="C419" s="22" t="s">
        <v>312</v>
      </c>
      <c r="D419" s="40">
        <v>500</v>
      </c>
      <c r="E419" s="40">
        <v>500</v>
      </c>
      <c r="F419" s="40">
        <v>400.73</v>
      </c>
      <c r="G419" s="40">
        <v>500</v>
      </c>
      <c r="H419" s="40">
        <f t="shared" si="22"/>
        <v>1000</v>
      </c>
      <c r="I419" s="40">
        <f t="shared" si="19"/>
        <v>200</v>
      </c>
    </row>
    <row r="420" spans="1:9" ht="12.75">
      <c r="A420" s="28">
        <v>412900</v>
      </c>
      <c r="B420" s="45" t="s">
        <v>318</v>
      </c>
      <c r="C420" s="22" t="s">
        <v>320</v>
      </c>
      <c r="D420" s="40">
        <v>4000</v>
      </c>
      <c r="E420" s="40">
        <v>4000</v>
      </c>
      <c r="F420" s="40">
        <v>2354.96</v>
      </c>
      <c r="G420" s="40"/>
      <c r="H420" s="40">
        <f t="shared" si="22"/>
        <v>4000</v>
      </c>
      <c r="I420" s="40">
        <f t="shared" si="19"/>
        <v>100</v>
      </c>
    </row>
    <row r="421" spans="1:9" ht="12.75">
      <c r="A421" s="28">
        <v>412900</v>
      </c>
      <c r="B421" s="45" t="s">
        <v>318</v>
      </c>
      <c r="C421" s="22" t="s">
        <v>321</v>
      </c>
      <c r="D421" s="40">
        <v>4500</v>
      </c>
      <c r="E421" s="40">
        <v>4500</v>
      </c>
      <c r="F421" s="40">
        <v>1741.29</v>
      </c>
      <c r="G421" s="40"/>
      <c r="H421" s="40">
        <f t="shared" si="22"/>
        <v>4500</v>
      </c>
      <c r="I421" s="40">
        <f t="shared" si="19"/>
        <v>100</v>
      </c>
    </row>
    <row r="422" spans="1:9" ht="12.75">
      <c r="A422" s="28">
        <v>412900</v>
      </c>
      <c r="B422" s="45" t="s">
        <v>318</v>
      </c>
      <c r="C422" s="22" t="s">
        <v>128</v>
      </c>
      <c r="D422" s="40">
        <v>1000</v>
      </c>
      <c r="E422" s="40">
        <v>1000</v>
      </c>
      <c r="F422" s="40">
        <v>1135.76</v>
      </c>
      <c r="G422" s="40">
        <v>500</v>
      </c>
      <c r="H422" s="40">
        <f t="shared" si="22"/>
        <v>1500</v>
      </c>
      <c r="I422" s="40">
        <f t="shared" si="19"/>
        <v>150</v>
      </c>
    </row>
    <row r="423" spans="1:9" ht="12.75">
      <c r="A423" s="28">
        <v>412900</v>
      </c>
      <c r="B423" s="45" t="s">
        <v>318</v>
      </c>
      <c r="C423" s="22" t="s">
        <v>194</v>
      </c>
      <c r="D423" s="40"/>
      <c r="E423" s="40"/>
      <c r="F423" s="40">
        <v>5650</v>
      </c>
      <c r="G423" s="40">
        <v>17110</v>
      </c>
      <c r="H423" s="40">
        <f t="shared" si="22"/>
        <v>17110</v>
      </c>
      <c r="I423" s="40">
        <v>0</v>
      </c>
    </row>
    <row r="424" spans="1:9" ht="12.75">
      <c r="A424" s="28">
        <v>412900</v>
      </c>
      <c r="B424" s="45" t="s">
        <v>318</v>
      </c>
      <c r="C424" s="22" t="s">
        <v>322</v>
      </c>
      <c r="D424" s="40">
        <v>7100</v>
      </c>
      <c r="E424" s="40">
        <v>7100</v>
      </c>
      <c r="F424" s="40">
        <v>1829.87</v>
      </c>
      <c r="G424" s="40">
        <v>2100</v>
      </c>
      <c r="H424" s="40">
        <f t="shared" si="22"/>
        <v>9200</v>
      </c>
      <c r="I424" s="40">
        <f t="shared" si="19"/>
        <v>129.5774647887324</v>
      </c>
    </row>
    <row r="425" spans="1:9" ht="12.75">
      <c r="A425" s="28"/>
      <c r="B425" s="28"/>
      <c r="C425" s="22"/>
      <c r="D425" s="40"/>
      <c r="E425" s="40"/>
      <c r="F425" s="40"/>
      <c r="G425" s="40"/>
      <c r="H425" s="40"/>
      <c r="I425" s="40"/>
    </row>
    <row r="426" spans="1:9" ht="12.75">
      <c r="A426" s="30">
        <v>51</v>
      </c>
      <c r="B426" s="30"/>
      <c r="C426" s="35" t="s">
        <v>170</v>
      </c>
      <c r="D426" s="31">
        <f>SUM(D427)</f>
        <v>10000</v>
      </c>
      <c r="E426" s="31">
        <f>SUM(E427)</f>
        <v>10000</v>
      </c>
      <c r="F426" s="31">
        <f>SUM(F427)</f>
        <v>1619.3899999999999</v>
      </c>
      <c r="G426" s="31">
        <f>SUM(G427)</f>
        <v>9790</v>
      </c>
      <c r="H426" s="31">
        <f>SUM(H427)</f>
        <v>19790</v>
      </c>
      <c r="I426" s="31">
        <f t="shared" si="19"/>
        <v>197.9</v>
      </c>
    </row>
    <row r="427" spans="1:9" ht="12.75">
      <c r="A427" s="43">
        <v>511</v>
      </c>
      <c r="B427" s="43"/>
      <c r="C427" s="44" t="s">
        <v>171</v>
      </c>
      <c r="D427" s="31">
        <f>SUM(D428:D430)</f>
        <v>10000</v>
      </c>
      <c r="E427" s="31">
        <f>SUM(E428:E430)</f>
        <v>10000</v>
      </c>
      <c r="F427" s="31">
        <f>SUM(F428:F430)</f>
        <v>1619.3899999999999</v>
      </c>
      <c r="G427" s="31">
        <f>SUM(G428:G430)</f>
        <v>9790</v>
      </c>
      <c r="H427" s="31">
        <f>SUM(H428:H430)</f>
        <v>19790</v>
      </c>
      <c r="I427" s="31">
        <f t="shared" si="19"/>
        <v>197.9</v>
      </c>
    </row>
    <row r="428" spans="1:9" ht="12.75">
      <c r="A428" s="28">
        <v>511100</v>
      </c>
      <c r="B428" s="45" t="s">
        <v>323</v>
      </c>
      <c r="C428" s="22" t="s">
        <v>324</v>
      </c>
      <c r="D428" s="40"/>
      <c r="E428" s="40"/>
      <c r="F428" s="40"/>
      <c r="G428" s="40">
        <v>9790</v>
      </c>
      <c r="H428" s="40">
        <f>SUM(E428+G428)</f>
        <v>9790</v>
      </c>
      <c r="I428" s="40">
        <v>0</v>
      </c>
    </row>
    <row r="429" spans="1:9" ht="12.75">
      <c r="A429" s="28">
        <v>511300</v>
      </c>
      <c r="B429" s="45" t="s">
        <v>318</v>
      </c>
      <c r="C429" s="22" t="s">
        <v>314</v>
      </c>
      <c r="D429" s="40">
        <v>5000</v>
      </c>
      <c r="E429" s="40">
        <v>5000</v>
      </c>
      <c r="F429" s="40">
        <v>680.8</v>
      </c>
      <c r="G429" s="40"/>
      <c r="H429" s="40">
        <f>SUM(E429+G429)</f>
        <v>5000</v>
      </c>
      <c r="I429" s="40">
        <f t="shared" si="19"/>
        <v>100</v>
      </c>
    </row>
    <row r="430" spans="1:9" ht="12.75">
      <c r="A430" s="28">
        <v>516100</v>
      </c>
      <c r="B430" s="45" t="s">
        <v>318</v>
      </c>
      <c r="C430" s="22" t="s">
        <v>325</v>
      </c>
      <c r="D430" s="40">
        <v>5000</v>
      </c>
      <c r="E430" s="40">
        <v>5000</v>
      </c>
      <c r="F430" s="40">
        <v>938.59</v>
      </c>
      <c r="G430" s="40"/>
      <c r="H430" s="40">
        <f>SUM(E430+G430)</f>
        <v>5000</v>
      </c>
      <c r="I430" s="40">
        <f t="shared" si="19"/>
        <v>100</v>
      </c>
    </row>
    <row r="431" spans="1:9" ht="12.75">
      <c r="A431" s="22"/>
      <c r="B431" s="22"/>
      <c r="C431" s="22"/>
      <c r="D431" s="22"/>
      <c r="E431" s="22"/>
      <c r="F431" s="22"/>
      <c r="G431" s="22"/>
      <c r="H431" s="22"/>
      <c r="I431" s="31"/>
    </row>
    <row r="432" spans="1:9" ht="12.75">
      <c r="A432" s="96"/>
      <c r="B432" s="96"/>
      <c r="C432" s="61" t="s">
        <v>326</v>
      </c>
      <c r="D432" s="62">
        <f>SUM(D426+D403)</f>
        <v>134100</v>
      </c>
      <c r="E432" s="62">
        <f>SUM(E426+E403)</f>
        <v>134100</v>
      </c>
      <c r="F432" s="62">
        <f>SUM(F426+F403)</f>
        <v>77034.36</v>
      </c>
      <c r="G432" s="62">
        <f>SUM(G426+G403)</f>
        <v>26000</v>
      </c>
      <c r="H432" s="62">
        <f>SUM(H426+H403)</f>
        <v>160100</v>
      </c>
      <c r="I432" s="62">
        <f t="shared" si="19"/>
        <v>119.38851603281134</v>
      </c>
    </row>
    <row r="433" spans="1:9" ht="12.75">
      <c r="A433" s="22"/>
      <c r="B433" s="22"/>
      <c r="C433" s="35"/>
      <c r="D433" s="31"/>
      <c r="E433" s="31"/>
      <c r="F433" s="31"/>
      <c r="G433" s="31"/>
      <c r="H433" s="31"/>
      <c r="I433" s="31"/>
    </row>
    <row r="434" spans="1:9" ht="12.75">
      <c r="A434" s="22"/>
      <c r="B434" s="22"/>
      <c r="C434" s="35"/>
      <c r="D434" s="31"/>
      <c r="E434" s="31"/>
      <c r="F434" s="31"/>
      <c r="G434" s="31"/>
      <c r="H434" s="31"/>
      <c r="I434" s="31"/>
    </row>
    <row r="435" spans="1:9" ht="12.75">
      <c r="A435" s="22"/>
      <c r="B435" s="22"/>
      <c r="C435" s="35"/>
      <c r="D435" s="31"/>
      <c r="E435" s="31"/>
      <c r="F435" s="31"/>
      <c r="G435" s="31"/>
      <c r="H435" s="31"/>
      <c r="I435" s="31"/>
    </row>
    <row r="436" spans="1:9" ht="12.75">
      <c r="A436" s="22"/>
      <c r="B436" s="22"/>
      <c r="C436" s="35"/>
      <c r="D436" s="31"/>
      <c r="E436" s="31"/>
      <c r="F436" s="31"/>
      <c r="G436" s="31"/>
      <c r="H436" s="31"/>
      <c r="I436" s="31"/>
    </row>
    <row r="437" spans="1:9" ht="12.75">
      <c r="A437" s="22"/>
      <c r="B437" s="22"/>
      <c r="C437" s="35"/>
      <c r="D437" s="35"/>
      <c r="E437" s="31"/>
      <c r="F437" s="31"/>
      <c r="G437" s="31"/>
      <c r="H437" s="31"/>
      <c r="I437" s="31"/>
    </row>
    <row r="438" spans="1:9" ht="12.75">
      <c r="A438" s="35" t="s">
        <v>327</v>
      </c>
      <c r="B438" s="35"/>
      <c r="C438" s="35"/>
      <c r="D438" s="35"/>
      <c r="E438" s="31"/>
      <c r="F438" s="31"/>
      <c r="G438" s="31"/>
      <c r="H438" s="31"/>
      <c r="I438" s="31"/>
    </row>
    <row r="439" spans="1:9" ht="12.75">
      <c r="A439" s="35" t="s">
        <v>328</v>
      </c>
      <c r="B439" s="35"/>
      <c r="C439" s="22"/>
      <c r="D439" s="22"/>
      <c r="E439" s="31"/>
      <c r="F439" s="31"/>
      <c r="G439" s="31"/>
      <c r="H439" s="31"/>
      <c r="I439" s="31"/>
    </row>
    <row r="440" spans="1:9" ht="12.75">
      <c r="A440" s="22"/>
      <c r="B440" s="22"/>
      <c r="C440" s="22"/>
      <c r="D440" s="22"/>
      <c r="E440" s="40"/>
      <c r="F440" s="40"/>
      <c r="G440" s="40"/>
      <c r="H440" s="40"/>
      <c r="I440" s="31"/>
    </row>
    <row r="441" spans="1:9" ht="12.75">
      <c r="A441" s="30">
        <v>41</v>
      </c>
      <c r="B441" s="30"/>
      <c r="C441" s="35" t="s">
        <v>123</v>
      </c>
      <c r="D441" s="31">
        <f>SUM(D443)</f>
        <v>15200</v>
      </c>
      <c r="E441" s="31">
        <f>SUM(E443)</f>
        <v>15200</v>
      </c>
      <c r="F441" s="31">
        <f>SUM(F443)</f>
        <v>7654.79</v>
      </c>
      <c r="G441" s="31">
        <f>SUM(G443)</f>
        <v>0</v>
      </c>
      <c r="H441" s="31">
        <f>SUM(H443)</f>
        <v>15200</v>
      </c>
      <c r="I441" s="31">
        <f t="shared" si="19"/>
        <v>100</v>
      </c>
    </row>
    <row r="442" spans="1:9" ht="12.75">
      <c r="A442" s="28"/>
      <c r="B442" s="28"/>
      <c r="C442" s="22"/>
      <c r="D442" s="40"/>
      <c r="E442" s="40"/>
      <c r="F442" s="40"/>
      <c r="G442" s="40"/>
      <c r="H442" s="40"/>
      <c r="I442" s="31"/>
    </row>
    <row r="443" spans="1:9" ht="12.75">
      <c r="A443" s="43">
        <v>412</v>
      </c>
      <c r="B443" s="43"/>
      <c r="C443" s="44" t="s">
        <v>92</v>
      </c>
      <c r="D443" s="31">
        <f>SUM(D444:D454)</f>
        <v>15200</v>
      </c>
      <c r="E443" s="31">
        <f>SUM(E444:E454)</f>
        <v>15200</v>
      </c>
      <c r="F443" s="31">
        <f>SUM(F444:F454)</f>
        <v>7654.79</v>
      </c>
      <c r="G443" s="31">
        <f>SUM(G444:G454)</f>
        <v>0</v>
      </c>
      <c r="H443" s="31">
        <f>SUM(H444:H454)</f>
        <v>15200</v>
      </c>
      <c r="I443" s="31">
        <f t="shared" si="19"/>
        <v>100</v>
      </c>
    </row>
    <row r="444" spans="1:9" ht="12.75">
      <c r="A444" s="28">
        <v>412200</v>
      </c>
      <c r="B444" s="45" t="s">
        <v>130</v>
      </c>
      <c r="C444" s="22" t="s">
        <v>309</v>
      </c>
      <c r="D444" s="40">
        <v>4000</v>
      </c>
      <c r="E444" s="40">
        <v>4000</v>
      </c>
      <c r="F444" s="40">
        <v>950.32</v>
      </c>
      <c r="G444" s="40"/>
      <c r="H444" s="40">
        <f aca="true" t="shared" si="23" ref="H444:H454">SUM(E444+G444)</f>
        <v>4000</v>
      </c>
      <c r="I444" s="40">
        <f t="shared" si="19"/>
        <v>100</v>
      </c>
    </row>
    <row r="445" spans="1:9" ht="12.75">
      <c r="A445" s="28">
        <v>412200</v>
      </c>
      <c r="B445" s="45" t="s">
        <v>130</v>
      </c>
      <c r="C445" s="22" t="s">
        <v>286</v>
      </c>
      <c r="D445" s="40">
        <v>2000</v>
      </c>
      <c r="E445" s="40">
        <v>2000</v>
      </c>
      <c r="F445" s="40">
        <v>1713.21</v>
      </c>
      <c r="G445" s="40"/>
      <c r="H445" s="40">
        <f t="shared" si="23"/>
        <v>2000</v>
      </c>
      <c r="I445" s="40">
        <f t="shared" si="19"/>
        <v>100</v>
      </c>
    </row>
    <row r="446" spans="1:9" ht="12.75">
      <c r="A446" s="28">
        <v>412200</v>
      </c>
      <c r="B446" s="45" t="s">
        <v>130</v>
      </c>
      <c r="C446" s="22" t="s">
        <v>287</v>
      </c>
      <c r="D446" s="40">
        <v>1000</v>
      </c>
      <c r="E446" s="40">
        <v>1000</v>
      </c>
      <c r="F446" s="40">
        <v>731.75</v>
      </c>
      <c r="G446" s="40"/>
      <c r="H446" s="40">
        <f t="shared" si="23"/>
        <v>1000</v>
      </c>
      <c r="I446" s="40">
        <f aca="true" t="shared" si="24" ref="I446:I463">SUM(H446/E446*100)</f>
        <v>100</v>
      </c>
    </row>
    <row r="447" spans="1:9" ht="12.75">
      <c r="A447" s="28">
        <v>412300</v>
      </c>
      <c r="B447" s="45" t="s">
        <v>130</v>
      </c>
      <c r="C447" s="22" t="s">
        <v>310</v>
      </c>
      <c r="D447" s="40">
        <v>1400</v>
      </c>
      <c r="E447" s="40">
        <v>1400</v>
      </c>
      <c r="F447" s="40">
        <v>1229.26</v>
      </c>
      <c r="G447" s="40"/>
      <c r="H447" s="40">
        <f t="shared" si="23"/>
        <v>1400</v>
      </c>
      <c r="I447" s="40">
        <f t="shared" si="24"/>
        <v>100</v>
      </c>
    </row>
    <row r="448" spans="1:9" ht="12.75">
      <c r="A448" s="28">
        <v>412500</v>
      </c>
      <c r="B448" s="45" t="s">
        <v>130</v>
      </c>
      <c r="C448" s="22" t="s">
        <v>311</v>
      </c>
      <c r="D448" s="40">
        <v>1000</v>
      </c>
      <c r="E448" s="40">
        <v>1000</v>
      </c>
      <c r="F448" s="40">
        <v>106.2</v>
      </c>
      <c r="G448" s="40"/>
      <c r="H448" s="40">
        <f t="shared" si="23"/>
        <v>1000</v>
      </c>
      <c r="I448" s="40">
        <f t="shared" si="24"/>
        <v>100</v>
      </c>
    </row>
    <row r="449" spans="1:9" ht="12.75">
      <c r="A449" s="28">
        <v>412600</v>
      </c>
      <c r="B449" s="45" t="s">
        <v>130</v>
      </c>
      <c r="C449" s="22" t="s">
        <v>126</v>
      </c>
      <c r="D449" s="40">
        <v>500</v>
      </c>
      <c r="E449" s="40">
        <v>500</v>
      </c>
      <c r="F449" s="40">
        <v>180</v>
      </c>
      <c r="G449" s="40"/>
      <c r="H449" s="40">
        <f t="shared" si="23"/>
        <v>500</v>
      </c>
      <c r="I449" s="40">
        <f t="shared" si="24"/>
        <v>100</v>
      </c>
    </row>
    <row r="450" spans="1:9" ht="12.75">
      <c r="A450" s="28">
        <v>412600</v>
      </c>
      <c r="B450" s="45" t="s">
        <v>130</v>
      </c>
      <c r="C450" s="22" t="s">
        <v>142</v>
      </c>
      <c r="D450" s="40">
        <v>400</v>
      </c>
      <c r="E450" s="40">
        <v>400</v>
      </c>
      <c r="F450" s="40"/>
      <c r="G450" s="40"/>
      <c r="H450" s="40">
        <f t="shared" si="23"/>
        <v>400</v>
      </c>
      <c r="I450" s="40">
        <f t="shared" si="24"/>
        <v>100</v>
      </c>
    </row>
    <row r="451" spans="1:9" ht="12.75">
      <c r="A451" s="28">
        <v>412700</v>
      </c>
      <c r="B451" s="45" t="s">
        <v>130</v>
      </c>
      <c r="C451" s="22" t="s">
        <v>291</v>
      </c>
      <c r="D451" s="40">
        <v>500</v>
      </c>
      <c r="E451" s="40">
        <v>500</v>
      </c>
      <c r="F451" s="40"/>
      <c r="G451" s="40"/>
      <c r="H451" s="40">
        <f t="shared" si="23"/>
        <v>500</v>
      </c>
      <c r="I451" s="40">
        <f t="shared" si="24"/>
        <v>100</v>
      </c>
    </row>
    <row r="452" spans="1:9" ht="12.75">
      <c r="A452" s="28">
        <v>412700</v>
      </c>
      <c r="B452" s="45" t="s">
        <v>130</v>
      </c>
      <c r="C452" s="22" t="s">
        <v>312</v>
      </c>
      <c r="D452" s="40">
        <v>1000</v>
      </c>
      <c r="E452" s="40">
        <v>1000</v>
      </c>
      <c r="F452" s="40">
        <v>28</v>
      </c>
      <c r="G452" s="40"/>
      <c r="H452" s="40">
        <f t="shared" si="23"/>
        <v>1000</v>
      </c>
      <c r="I452" s="40">
        <f t="shared" si="24"/>
        <v>100</v>
      </c>
    </row>
    <row r="453" spans="1:9" ht="12.75">
      <c r="A453" s="28">
        <v>412900</v>
      </c>
      <c r="B453" s="45" t="s">
        <v>130</v>
      </c>
      <c r="C453" s="22" t="s">
        <v>292</v>
      </c>
      <c r="D453" s="40">
        <v>2400</v>
      </c>
      <c r="E453" s="40">
        <v>2400</v>
      </c>
      <c r="F453" s="40">
        <v>1791.01</v>
      </c>
      <c r="G453" s="40"/>
      <c r="H453" s="40">
        <f t="shared" si="23"/>
        <v>2400</v>
      </c>
      <c r="I453" s="40">
        <f t="shared" si="24"/>
        <v>100</v>
      </c>
    </row>
    <row r="454" spans="1:9" ht="12.75">
      <c r="A454" s="28">
        <v>412900</v>
      </c>
      <c r="B454" s="45" t="s">
        <v>130</v>
      </c>
      <c r="C454" s="22" t="s">
        <v>329</v>
      </c>
      <c r="D454" s="40">
        <v>1000</v>
      </c>
      <c r="E454" s="40">
        <v>1000</v>
      </c>
      <c r="F454" s="40">
        <v>925.04</v>
      </c>
      <c r="G454" s="40"/>
      <c r="H454" s="40">
        <f t="shared" si="23"/>
        <v>1000</v>
      </c>
      <c r="I454" s="40">
        <f t="shared" si="24"/>
        <v>100</v>
      </c>
    </row>
    <row r="455" spans="1:9" ht="12.75">
      <c r="A455" s="28"/>
      <c r="B455" s="28"/>
      <c r="C455" s="22"/>
      <c r="D455" s="40"/>
      <c r="E455" s="40"/>
      <c r="F455" s="40"/>
      <c r="G455" s="40"/>
      <c r="H455" s="40"/>
      <c r="I455" s="40"/>
    </row>
    <row r="456" spans="1:9" ht="12.75">
      <c r="A456" s="30">
        <v>51</v>
      </c>
      <c r="B456" s="30"/>
      <c r="C456" s="35" t="s">
        <v>170</v>
      </c>
      <c r="D456" s="31">
        <f>SUM(D457)</f>
        <v>5300</v>
      </c>
      <c r="E456" s="31">
        <f>SUM(E457)</f>
        <v>5300</v>
      </c>
      <c r="F456" s="31">
        <f>SUM(F457)</f>
        <v>850.5</v>
      </c>
      <c r="G456" s="31">
        <f>SUM(G457)</f>
        <v>0</v>
      </c>
      <c r="H456" s="31">
        <f>SUM(H457)</f>
        <v>5300</v>
      </c>
      <c r="I456" s="31">
        <f t="shared" si="24"/>
        <v>100</v>
      </c>
    </row>
    <row r="457" spans="1:9" ht="12.75">
      <c r="A457" s="43">
        <v>511</v>
      </c>
      <c r="B457" s="43"/>
      <c r="C457" s="44" t="s">
        <v>171</v>
      </c>
      <c r="D457" s="50">
        <f>SUM(D458:D458)</f>
        <v>5300</v>
      </c>
      <c r="E457" s="50">
        <f>SUM(E458:E458)</f>
        <v>5300</v>
      </c>
      <c r="F457" s="50">
        <f>SUM(F458:F458)</f>
        <v>850.5</v>
      </c>
      <c r="G457" s="50">
        <f>SUM(G458:G458)</f>
        <v>0</v>
      </c>
      <c r="H457" s="50">
        <f>SUM(H458:H458)</f>
        <v>5300</v>
      </c>
      <c r="I457" s="31">
        <f t="shared" si="24"/>
        <v>100</v>
      </c>
    </row>
    <row r="458" spans="1:9" ht="12.75">
      <c r="A458" s="28">
        <v>511300</v>
      </c>
      <c r="B458" s="45" t="s">
        <v>130</v>
      </c>
      <c r="C458" s="22" t="s">
        <v>330</v>
      </c>
      <c r="D458" s="40">
        <v>5300</v>
      </c>
      <c r="E458" s="40">
        <v>5300</v>
      </c>
      <c r="F458" s="40">
        <v>850.5</v>
      </c>
      <c r="G458" s="40"/>
      <c r="H458" s="40">
        <f>SUM(E458+G458)</f>
        <v>5300</v>
      </c>
      <c r="I458" s="40">
        <f t="shared" si="24"/>
        <v>100</v>
      </c>
    </row>
    <row r="459" spans="1:9" ht="12.75">
      <c r="A459" s="28"/>
      <c r="B459" s="28"/>
      <c r="C459" s="22"/>
      <c r="D459" s="40"/>
      <c r="E459" s="40"/>
      <c r="F459" s="40"/>
      <c r="G459" s="40"/>
      <c r="H459" s="40"/>
      <c r="I459" s="31"/>
    </row>
    <row r="460" spans="1:9" ht="12.75">
      <c r="A460" s="96"/>
      <c r="B460" s="96"/>
      <c r="C460" s="61" t="s">
        <v>331</v>
      </c>
      <c r="D460" s="62">
        <f>SUM(D441+D456)</f>
        <v>20500</v>
      </c>
      <c r="E460" s="62">
        <f>SUM(E441+E456)</f>
        <v>20500</v>
      </c>
      <c r="F460" s="62">
        <f>SUM(F441+F456)</f>
        <v>8505.29</v>
      </c>
      <c r="G460" s="62">
        <f>SUM(G441+G456)</f>
        <v>0</v>
      </c>
      <c r="H460" s="62">
        <f>SUM(H441+H456)</f>
        <v>20500</v>
      </c>
      <c r="I460" s="62">
        <f t="shared" si="24"/>
        <v>100</v>
      </c>
    </row>
    <row r="461" spans="1:9" ht="12.75">
      <c r="A461" s="22"/>
      <c r="B461" s="22"/>
      <c r="C461" s="22"/>
      <c r="D461" s="40"/>
      <c r="E461" s="40"/>
      <c r="F461" s="40"/>
      <c r="G461" s="40"/>
      <c r="H461" s="40"/>
      <c r="I461" s="31"/>
    </row>
    <row r="462" spans="1:9" ht="12.75">
      <c r="A462" s="22"/>
      <c r="B462" s="22"/>
      <c r="C462" s="22"/>
      <c r="D462" s="40"/>
      <c r="E462" s="40"/>
      <c r="F462" s="40"/>
      <c r="G462" s="40"/>
      <c r="H462" s="40"/>
      <c r="I462" s="31"/>
    </row>
    <row r="463" spans="1:9" ht="12.75">
      <c r="A463" s="65"/>
      <c r="B463" s="65"/>
      <c r="C463" s="65" t="s">
        <v>332</v>
      </c>
      <c r="D463" s="66">
        <f>SUM(D19+D49+D69+D81+D121+D168+D236+D286+D302+D360+D398+D432+D460)</f>
        <v>7590000</v>
      </c>
      <c r="E463" s="66">
        <f>SUM(E19+E49+E69+E81+E121+E168+E236+E286+E302+E360+E398+E432+E460)</f>
        <v>7590000</v>
      </c>
      <c r="F463" s="66">
        <f>SUM(F19+F49+F69+F81+F121+F168+F236+F286+F302+F360+F398+F432+F460)</f>
        <v>4838637.540000001</v>
      </c>
      <c r="G463" s="66">
        <f>SUM(G19+G49+G69+G81+G121+G168+G236+G286+G302+G360+G398+G432+G460)</f>
        <v>97000</v>
      </c>
      <c r="H463" s="66">
        <f>SUM(H19+H49+H69+H81+H121+H168+H236+H286+H302+H360+H398+H432+H460)</f>
        <v>7687000</v>
      </c>
      <c r="I463" s="66">
        <f t="shared" si="24"/>
        <v>101.27799736495389</v>
      </c>
    </row>
    <row r="464" spans="5:9" ht="12.75">
      <c r="E464" s="8"/>
      <c r="F464" s="8"/>
      <c r="G464" s="8"/>
      <c r="H464" s="8"/>
      <c r="I464" s="8"/>
    </row>
    <row r="465" spans="5:9" ht="12.75">
      <c r="E465" s="8"/>
      <c r="F465" s="8"/>
      <c r="G465" s="8"/>
      <c r="H465" s="8"/>
      <c r="I465" s="8"/>
    </row>
    <row r="466" spans="5:9" ht="12.75">
      <c r="E466" s="8"/>
      <c r="F466" s="8"/>
      <c r="G466" s="8"/>
      <c r="H466" s="8"/>
      <c r="I466" s="8"/>
    </row>
    <row r="467" spans="5:9" ht="12.75">
      <c r="E467" s="8"/>
      <c r="F467" s="8"/>
      <c r="G467" s="8"/>
      <c r="H467" s="8"/>
      <c r="I467" s="8"/>
    </row>
    <row r="468" spans="5:9" ht="12.75">
      <c r="E468" s="8"/>
      <c r="F468" s="8"/>
      <c r="G468" s="8"/>
      <c r="H468" s="8"/>
      <c r="I468" s="8"/>
    </row>
    <row r="469" spans="5:9" ht="12.75">
      <c r="E469" s="8"/>
      <c r="F469" s="8"/>
      <c r="G469" s="8"/>
      <c r="H469" s="8"/>
      <c r="I469" s="8"/>
    </row>
    <row r="470" spans="5:9" ht="12.75">
      <c r="E470" s="8"/>
      <c r="F470" s="8"/>
      <c r="G470" s="8"/>
      <c r="H470" s="8"/>
      <c r="I470" s="8"/>
    </row>
    <row r="471" spans="6:9" ht="12.75">
      <c r="F471" s="8"/>
      <c r="G471" s="8"/>
      <c r="H471" s="8"/>
      <c r="I471" s="8"/>
    </row>
    <row r="472" spans="3:4" ht="12.75">
      <c r="C472" s="8"/>
      <c r="D472" s="8"/>
    </row>
    <row r="473" spans="3:4" ht="12.75">
      <c r="C473" s="10"/>
      <c r="D473" s="10"/>
    </row>
    <row r="480" spans="5:9" ht="12.75">
      <c r="E480" s="10"/>
      <c r="F480" s="10"/>
      <c r="G480" s="10"/>
      <c r="H480" s="10"/>
      <c r="I480" s="10"/>
    </row>
    <row r="481" spans="3:4" ht="12.75">
      <c r="C481" s="10"/>
      <c r="D481" s="10"/>
    </row>
  </sheetData>
  <printOptions/>
  <pageMargins left="0.75" right="0.5" top="0.5" bottom="0.5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37.28125" style="0" customWidth="1"/>
    <col min="4" max="4" width="13.7109375" style="0" customWidth="1"/>
    <col min="5" max="7" width="14.140625" style="0" customWidth="1"/>
    <col min="8" max="8" width="8.421875" style="0" customWidth="1"/>
  </cols>
  <sheetData>
    <row r="1" ht="12.75">
      <c r="A1" s="6" t="s">
        <v>413</v>
      </c>
    </row>
    <row r="2" spans="1:8" ht="12.75">
      <c r="A2" s="5"/>
      <c r="C2" s="6" t="s">
        <v>433</v>
      </c>
      <c r="D2" s="1"/>
      <c r="E2" s="1"/>
      <c r="F2" s="1"/>
      <c r="G2" s="1"/>
      <c r="H2" s="1"/>
    </row>
    <row r="3" spans="1:8" ht="12.75">
      <c r="A3" s="5"/>
      <c r="B3" s="6"/>
      <c r="C3" s="6"/>
      <c r="D3" s="1"/>
      <c r="E3" s="1"/>
      <c r="F3" s="1"/>
      <c r="G3" s="1"/>
      <c r="H3" s="1"/>
    </row>
    <row r="4" spans="1:8" ht="12.75">
      <c r="A4" s="133" t="s">
        <v>366</v>
      </c>
      <c r="B4" s="134" t="s">
        <v>367</v>
      </c>
      <c r="C4" s="135" t="s">
        <v>368</v>
      </c>
      <c r="D4" s="136" t="s">
        <v>22</v>
      </c>
      <c r="E4" s="137" t="s">
        <v>69</v>
      </c>
      <c r="F4" s="136" t="s">
        <v>465</v>
      </c>
      <c r="G4" s="137" t="s">
        <v>467</v>
      </c>
      <c r="H4" s="136" t="s">
        <v>23</v>
      </c>
    </row>
    <row r="5" spans="1:8" ht="12.75">
      <c r="A5" s="138"/>
      <c r="B5" s="139" t="s">
        <v>35</v>
      </c>
      <c r="C5" s="140"/>
      <c r="D5" s="141">
        <v>2015</v>
      </c>
      <c r="E5" s="142" t="s">
        <v>464</v>
      </c>
      <c r="F5" s="141" t="s">
        <v>466</v>
      </c>
      <c r="G5" s="142">
        <v>2015</v>
      </c>
      <c r="H5" s="143" t="s">
        <v>469</v>
      </c>
    </row>
    <row r="6" spans="1:8" ht="9.75" customHeight="1">
      <c r="A6" s="130">
        <v>1</v>
      </c>
      <c r="B6" s="130">
        <v>2</v>
      </c>
      <c r="C6" s="130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</row>
    <row r="7" spans="1:8" ht="12.75">
      <c r="A7" s="22" t="s">
        <v>369</v>
      </c>
      <c r="B7" s="25" t="s">
        <v>370</v>
      </c>
      <c r="C7" s="22" t="s">
        <v>371</v>
      </c>
      <c r="D7" s="26">
        <v>2729699</v>
      </c>
      <c r="E7" s="23">
        <v>1959092</v>
      </c>
      <c r="F7" s="38">
        <f>SUM(G7-D7)</f>
        <v>11233</v>
      </c>
      <c r="G7" s="38">
        <v>2740932</v>
      </c>
      <c r="H7" s="38">
        <f>SUM(G7/D7*100)</f>
        <v>100.41151057314377</v>
      </c>
    </row>
    <row r="8" spans="1:8" ht="12.75">
      <c r="A8" s="22" t="s">
        <v>372</v>
      </c>
      <c r="B8" s="27" t="s">
        <v>373</v>
      </c>
      <c r="C8" s="22" t="s">
        <v>374</v>
      </c>
      <c r="D8" s="26">
        <v>7000</v>
      </c>
      <c r="E8" s="23"/>
      <c r="F8" s="38">
        <f aca="true" t="shared" si="0" ref="F8:F17">SUM(G8-D8)</f>
        <v>0</v>
      </c>
      <c r="G8" s="38">
        <v>7000</v>
      </c>
      <c r="H8" s="38">
        <f aca="true" t="shared" si="1" ref="H8:H19">SUM(G8/D8*100)</f>
        <v>100</v>
      </c>
    </row>
    <row r="9" spans="1:8" ht="12.75">
      <c r="A9" s="22" t="s">
        <v>375</v>
      </c>
      <c r="B9" s="27" t="s">
        <v>376</v>
      </c>
      <c r="C9" s="28" t="s">
        <v>377</v>
      </c>
      <c r="D9" s="26">
        <v>225200</v>
      </c>
      <c r="E9" s="23">
        <v>129900</v>
      </c>
      <c r="F9" s="38">
        <f t="shared" si="0"/>
        <v>-5000</v>
      </c>
      <c r="G9" s="38">
        <v>220200</v>
      </c>
      <c r="H9" s="38">
        <f t="shared" si="1"/>
        <v>97.7797513321492</v>
      </c>
    </row>
    <row r="10" spans="1:8" ht="12.75">
      <c r="A10" s="28">
        <v>4</v>
      </c>
      <c r="B10" s="27" t="s">
        <v>378</v>
      </c>
      <c r="C10" s="28" t="s">
        <v>379</v>
      </c>
      <c r="D10" s="26">
        <v>542800</v>
      </c>
      <c r="E10" s="23">
        <v>391775</v>
      </c>
      <c r="F10" s="38">
        <f t="shared" si="0"/>
        <v>153630</v>
      </c>
      <c r="G10" s="38">
        <v>696430</v>
      </c>
      <c r="H10" s="38">
        <f t="shared" si="1"/>
        <v>128.3032424465733</v>
      </c>
    </row>
    <row r="11" spans="1:8" ht="12.75">
      <c r="A11" s="22" t="s">
        <v>380</v>
      </c>
      <c r="B11" s="27" t="s">
        <v>381</v>
      </c>
      <c r="C11" s="28" t="s">
        <v>382</v>
      </c>
      <c r="D11" s="26">
        <v>50000</v>
      </c>
      <c r="E11" s="23">
        <v>23239</v>
      </c>
      <c r="F11" s="38">
        <f t="shared" si="0"/>
        <v>7500</v>
      </c>
      <c r="G11" s="38">
        <v>57500</v>
      </c>
      <c r="H11" s="38">
        <f t="shared" si="1"/>
        <v>114.99999999999999</v>
      </c>
    </row>
    <row r="12" spans="1:8" ht="12.75">
      <c r="A12" s="22" t="s">
        <v>383</v>
      </c>
      <c r="B12" s="27" t="s">
        <v>384</v>
      </c>
      <c r="C12" s="28" t="s">
        <v>385</v>
      </c>
      <c r="D12" s="26">
        <v>514000</v>
      </c>
      <c r="E12" s="23">
        <v>274380</v>
      </c>
      <c r="F12" s="38">
        <f t="shared" si="0"/>
        <v>27020</v>
      </c>
      <c r="G12" s="38">
        <v>541020</v>
      </c>
      <c r="H12" s="38">
        <f t="shared" si="1"/>
        <v>105.25680933852139</v>
      </c>
    </row>
    <row r="13" spans="1:8" ht="12.75">
      <c r="A13" s="28">
        <v>7</v>
      </c>
      <c r="B13" s="27" t="s">
        <v>386</v>
      </c>
      <c r="C13" s="28" t="s">
        <v>387</v>
      </c>
      <c r="D13" s="26">
        <v>112000</v>
      </c>
      <c r="E13" s="23">
        <v>82563</v>
      </c>
      <c r="F13" s="38">
        <f t="shared" si="0"/>
        <v>26300</v>
      </c>
      <c r="G13" s="38">
        <v>138300</v>
      </c>
      <c r="H13" s="38">
        <f t="shared" si="1"/>
        <v>123.48214285714285</v>
      </c>
    </row>
    <row r="14" spans="1:8" ht="12.75">
      <c r="A14" s="28">
        <v>8</v>
      </c>
      <c r="B14" s="27" t="s">
        <v>388</v>
      </c>
      <c r="C14" s="28" t="s">
        <v>389</v>
      </c>
      <c r="D14" s="26">
        <v>525700</v>
      </c>
      <c r="E14" s="23">
        <v>350846</v>
      </c>
      <c r="F14" s="38">
        <f t="shared" si="0"/>
        <v>-64000</v>
      </c>
      <c r="G14" s="38">
        <v>461700</v>
      </c>
      <c r="H14" s="38">
        <f t="shared" si="1"/>
        <v>87.82575613467756</v>
      </c>
    </row>
    <row r="15" spans="1:8" ht="12.75">
      <c r="A15" s="28">
        <v>9</v>
      </c>
      <c r="B15" s="27" t="s">
        <v>390</v>
      </c>
      <c r="C15" s="28" t="s">
        <v>391</v>
      </c>
      <c r="D15" s="26">
        <v>548020</v>
      </c>
      <c r="E15" s="23">
        <v>355270</v>
      </c>
      <c r="F15" s="38">
        <f t="shared" si="0"/>
        <v>74400</v>
      </c>
      <c r="G15" s="38">
        <v>622420</v>
      </c>
      <c r="H15" s="38">
        <f t="shared" si="1"/>
        <v>113.57614685595416</v>
      </c>
    </row>
    <row r="16" spans="1:8" ht="12.75">
      <c r="A16" s="29">
        <v>10</v>
      </c>
      <c r="B16" s="21" t="s">
        <v>392</v>
      </c>
      <c r="C16" s="28" t="s">
        <v>393</v>
      </c>
      <c r="D16" s="26">
        <v>1249500</v>
      </c>
      <c r="E16" s="23">
        <v>864663</v>
      </c>
      <c r="F16" s="38">
        <f t="shared" si="0"/>
        <v>-44540</v>
      </c>
      <c r="G16" s="38">
        <v>1204960</v>
      </c>
      <c r="H16" s="38">
        <f t="shared" si="1"/>
        <v>96.43537414965986</v>
      </c>
    </row>
    <row r="17" spans="1:8" ht="12.75">
      <c r="A17" s="28">
        <v>11</v>
      </c>
      <c r="B17" s="21" t="s">
        <v>96</v>
      </c>
      <c r="C17" s="33" t="s">
        <v>402</v>
      </c>
      <c r="D17" s="26">
        <v>609081</v>
      </c>
      <c r="E17" s="23">
        <v>308443</v>
      </c>
      <c r="F17" s="38">
        <f t="shared" si="0"/>
        <v>100457</v>
      </c>
      <c r="G17" s="38">
        <v>709538</v>
      </c>
      <c r="H17" s="38">
        <f t="shared" si="1"/>
        <v>116.49320862085666</v>
      </c>
    </row>
    <row r="18" spans="1:8" ht="12.75">
      <c r="A18" s="22"/>
      <c r="B18" s="22"/>
      <c r="C18" s="30"/>
      <c r="D18" s="31"/>
      <c r="E18" s="31"/>
      <c r="F18" s="31"/>
      <c r="G18" s="31"/>
      <c r="H18" s="38"/>
    </row>
    <row r="19" spans="1:8" ht="12.75">
      <c r="A19" s="71"/>
      <c r="B19" s="71"/>
      <c r="C19" s="70" t="s">
        <v>405</v>
      </c>
      <c r="D19" s="116">
        <f>SUM(D7:D18)</f>
        <v>7113000</v>
      </c>
      <c r="E19" s="116">
        <f>SUM(E7:E18)</f>
        <v>4740171</v>
      </c>
      <c r="F19" s="116">
        <f>SUM(F7:F18)</f>
        <v>287000</v>
      </c>
      <c r="G19" s="116">
        <f>SUM(G7:G18)</f>
        <v>7400000</v>
      </c>
      <c r="H19" s="117">
        <f t="shared" si="1"/>
        <v>104.03486573878813</v>
      </c>
    </row>
    <row r="20" spans="1:8" ht="15">
      <c r="A20" s="19"/>
      <c r="B20" s="19"/>
      <c r="C20" s="19"/>
      <c r="D20" s="20"/>
      <c r="E20" s="20"/>
      <c r="F20" s="20"/>
      <c r="G20" s="20"/>
      <c r="H20" s="20"/>
    </row>
    <row r="21" spans="1:8" ht="15">
      <c r="A21" s="19"/>
      <c r="B21" s="34" t="s">
        <v>403</v>
      </c>
      <c r="C21" s="15" t="s">
        <v>404</v>
      </c>
      <c r="D21" s="8"/>
      <c r="E21" s="8"/>
      <c r="F21" s="8"/>
      <c r="G21" s="8"/>
      <c r="H21" s="8"/>
    </row>
    <row r="22" spans="2:8" ht="12.75">
      <c r="B22" s="16" t="s">
        <v>403</v>
      </c>
      <c r="C22" s="36" t="s">
        <v>394</v>
      </c>
      <c r="E22" s="32"/>
      <c r="F22" s="32"/>
      <c r="G22" s="32"/>
      <c r="H22" s="32"/>
    </row>
    <row r="23" ht="12.75">
      <c r="G23" s="32"/>
    </row>
    <row r="31" spans="5:8" ht="12.75">
      <c r="E31" s="37"/>
      <c r="F31" s="37"/>
      <c r="G31" s="37"/>
      <c r="H31" s="37"/>
    </row>
    <row r="33" spans="5:8" ht="12.75">
      <c r="E33" s="37"/>
      <c r="F33" s="37"/>
      <c r="G33" s="37"/>
      <c r="H33" s="37"/>
    </row>
    <row r="39" spans="4:7" ht="12.75">
      <c r="D39" s="39"/>
      <c r="E39" s="39"/>
      <c r="F39" s="39"/>
      <c r="G39" s="39"/>
    </row>
  </sheetData>
  <sheetProtection/>
  <printOptions/>
  <pageMargins left="0.9448818897637796" right="0.9448818897637796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Opcina/Opstina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milevak</dc:creator>
  <cp:keywords/>
  <dc:description/>
  <cp:lastModifiedBy>mkerezovic</cp:lastModifiedBy>
  <cp:lastPrinted>2015-11-16T11:23:55Z</cp:lastPrinted>
  <dcterms:created xsi:type="dcterms:W3CDTF">2006-11-13T11:04:07Z</dcterms:created>
  <dcterms:modified xsi:type="dcterms:W3CDTF">2015-11-16T12:22:37Z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